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tables/table5.xml" ContentType="application/vnd.openxmlformats-officedocument.spreadsheetml.table+xml"/>
  <Override PartName="/xl/queryTables/queryTable4.xml" ContentType="application/vnd.openxmlformats-officedocument.spreadsheetml.query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AGG Client Info\Peregrine\G150 STC CnC\G150 Campaign\"/>
    </mc:Choice>
  </mc:AlternateContent>
  <xr:revisionPtr revIDLastSave="0" documentId="13_ncr:1_{76AE1572-33E4-4BDA-9C34-D57221CA98AA}" xr6:coauthVersionLast="47" xr6:coauthVersionMax="47" xr10:uidLastSave="{00000000-0000-0000-0000-000000000000}"/>
  <bookViews>
    <workbookView xWindow="-120" yWindow="-120" windowWidth="29040" windowHeight="15840" tabRatio="795" firstSheet="1" activeTab="9" xr2:uid="{B9456EBF-E190-4D5A-91EB-5620117C8301}"/>
  </bookViews>
  <sheets>
    <sheet name="7043_DJones_1_export_excel_2_9_" sheetId="3" r:id="rId1"/>
    <sheet name="Maintenance Facilities" sheetId="10" r:id="rId2"/>
    <sheet name="Final Mailing Addresses" sheetId="5" r:id="rId3"/>
    <sheet name="Bounced" sheetId="13" r:id="rId4"/>
    <sheet name="Opened" sheetId="12" r:id="rId5"/>
    <sheet name="Clicked" sheetId="14" r:id="rId6"/>
    <sheet name="mailchimp results" sheetId="11" state="hidden" r:id="rId7"/>
    <sheet name="Postage" sheetId="6" state="hidden" r:id="rId8"/>
    <sheet name="Final Email List" sheetId="1" r:id="rId9"/>
    <sheet name="Final Phone List" sheetId="2" r:id="rId10"/>
  </sheets>
  <definedNames>
    <definedName name="_xlnm._FilterDatabase" localSheetId="8" hidden="1">'Final Email List'!$B$1:$I$1</definedName>
    <definedName name="_xlnm._FilterDatabase" localSheetId="9" hidden="1">'Final Phone List'!$C$1:$Q$1</definedName>
    <definedName name="_xlnm._FilterDatabase" localSheetId="1" hidden="1">'Maintenance Facilities'!$A$1:$Q$36</definedName>
    <definedName name="ExternalData_1" localSheetId="0" hidden="1">'7043_DJones_1_export_excel_2_9_'!$A$1:$AB$228</definedName>
    <definedName name="ExternalData_1" localSheetId="5" hidden="1">Clicked!$A$1:$R$29</definedName>
    <definedName name="ExternalData_1" localSheetId="4" hidden="1">Opened!$A$1:$Q$69</definedName>
    <definedName name="ExternalData_2" localSheetId="3" hidden="1">Bounced!$A$1:$Q$12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49" i="2" l="1"/>
  <c r="S2" i="14"/>
  <c r="S3" i="14"/>
  <c r="S4" i="14"/>
  <c r="S5" i="14"/>
  <c r="S6" i="14"/>
  <c r="S7" i="14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J257" i="2"/>
  <c r="I257" i="2"/>
  <c r="H257" i="2"/>
  <c r="B257" i="2"/>
  <c r="L257" i="2"/>
  <c r="M257" i="2"/>
  <c r="N257" i="2"/>
  <c r="W257" i="2"/>
  <c r="Y257" i="2"/>
  <c r="B253" i="2"/>
  <c r="I253" i="2"/>
  <c r="J253" i="2"/>
  <c r="V253" i="2"/>
  <c r="W253" i="2"/>
  <c r="X253" i="2"/>
  <c r="Y253" i="2"/>
  <c r="A236" i="2"/>
  <c r="A246" i="2"/>
  <c r="A238" i="2"/>
  <c r="A239" i="2"/>
  <c r="A113" i="2"/>
  <c r="A125" i="2"/>
  <c r="A251" i="2"/>
  <c r="A160" i="2"/>
  <c r="A248" i="2"/>
  <c r="A235" i="2"/>
  <c r="B256" i="2"/>
  <c r="B2" i="2"/>
  <c r="B3" i="2"/>
  <c r="B161" i="2"/>
  <c r="B165" i="2"/>
  <c r="B4" i="2"/>
  <c r="B5" i="2"/>
  <c r="B6" i="2"/>
  <c r="B7" i="2"/>
  <c r="B11" i="2"/>
  <c r="B8" i="2"/>
  <c r="B9" i="2"/>
  <c r="B10" i="2"/>
  <c r="B131" i="2"/>
  <c r="B16" i="2"/>
  <c r="B17" i="2"/>
  <c r="B166" i="2"/>
  <c r="B12" i="2"/>
  <c r="B13" i="2"/>
  <c r="B14" i="2"/>
  <c r="B15" i="2"/>
  <c r="B18" i="2"/>
  <c r="B19" i="2"/>
  <c r="B20" i="2"/>
  <c r="B26" i="2"/>
  <c r="B27" i="2"/>
  <c r="B132" i="2"/>
  <c r="B133" i="2"/>
  <c r="B21" i="2"/>
  <c r="B22" i="2"/>
  <c r="B23" i="2"/>
  <c r="B167" i="2"/>
  <c r="B169" i="2"/>
  <c r="B170" i="2"/>
  <c r="B171" i="2"/>
  <c r="B249" i="2"/>
  <c r="B24" i="2"/>
  <c r="B172" i="2"/>
  <c r="B134" i="2"/>
  <c r="B25" i="2"/>
  <c r="B173" i="2"/>
  <c r="B174" i="2"/>
  <c r="B175" i="2"/>
  <c r="B28" i="2"/>
  <c r="B135" i="2"/>
  <c r="B29" i="2"/>
  <c r="B30" i="2"/>
  <c r="B176" i="2"/>
  <c r="B177" i="2"/>
  <c r="B31" i="2"/>
  <c r="B52" i="2"/>
  <c r="B53" i="2"/>
  <c r="B136" i="2"/>
  <c r="B32" i="2"/>
  <c r="B137" i="2"/>
  <c r="B33" i="2"/>
  <c r="B34" i="2"/>
  <c r="B59" i="2"/>
  <c r="B60" i="2"/>
  <c r="B186" i="2"/>
  <c r="B62" i="2"/>
  <c r="B63" i="2"/>
  <c r="B64" i="2"/>
  <c r="B65" i="2"/>
  <c r="B66" i="2"/>
  <c r="B67" i="2"/>
  <c r="B68" i="2"/>
  <c r="B69" i="2"/>
  <c r="B70" i="2"/>
  <c r="B190" i="2"/>
  <c r="B191" i="2"/>
  <c r="B192" i="2"/>
  <c r="B193" i="2"/>
  <c r="B75" i="2"/>
  <c r="B76" i="2"/>
  <c r="B77" i="2"/>
  <c r="B78" i="2"/>
  <c r="B250" i="2"/>
  <c r="B35" i="2"/>
  <c r="B36" i="2"/>
  <c r="B37" i="2"/>
  <c r="B194" i="2"/>
  <c r="B195" i="2"/>
  <c r="B196" i="2"/>
  <c r="B197" i="2"/>
  <c r="B87" i="2"/>
  <c r="B201" i="2"/>
  <c r="B203" i="2"/>
  <c r="B38" i="2"/>
  <c r="B39" i="2"/>
  <c r="B40" i="2"/>
  <c r="B205" i="2"/>
  <c r="B206" i="2"/>
  <c r="B41" i="2"/>
  <c r="B42" i="2"/>
  <c r="B44" i="2"/>
  <c r="B99" i="2"/>
  <c r="B207" i="2"/>
  <c r="B101" i="2"/>
  <c r="B102" i="2"/>
  <c r="B208" i="2"/>
  <c r="B45" i="2"/>
  <c r="B105" i="2"/>
  <c r="B106" i="2"/>
  <c r="B138" i="2"/>
  <c r="B46" i="2"/>
  <c r="B47" i="2"/>
  <c r="B48" i="2"/>
  <c r="B50" i="2"/>
  <c r="B51" i="2"/>
  <c r="B209" i="2"/>
  <c r="B54" i="2"/>
  <c r="B55" i="2"/>
  <c r="B56" i="2"/>
  <c r="B142" i="2"/>
  <c r="B143" i="2"/>
  <c r="B120" i="2"/>
  <c r="B121" i="2"/>
  <c r="B122" i="2"/>
  <c r="B123" i="2"/>
  <c r="B124" i="2"/>
  <c r="B57" i="2"/>
  <c r="B126" i="2"/>
  <c r="B127" i="2"/>
  <c r="B128" i="2"/>
  <c r="B129" i="2"/>
  <c r="B130" i="2"/>
  <c r="B58" i="2"/>
  <c r="B61" i="2"/>
  <c r="B210" i="2"/>
  <c r="B211" i="2"/>
  <c r="B212" i="2"/>
  <c r="B213" i="2"/>
  <c r="B214" i="2"/>
  <c r="B215" i="2"/>
  <c r="B139" i="2"/>
  <c r="B140" i="2"/>
  <c r="B141" i="2"/>
  <c r="B216" i="2"/>
  <c r="B217" i="2"/>
  <c r="B144" i="2"/>
  <c r="B145" i="2"/>
  <c r="B218" i="2"/>
  <c r="B219" i="2"/>
  <c r="B71" i="2"/>
  <c r="B220" i="2"/>
  <c r="B72" i="2"/>
  <c r="B73" i="2"/>
  <c r="B74" i="2"/>
  <c r="B221" i="2"/>
  <c r="B222" i="2"/>
  <c r="B155" i="2"/>
  <c r="B156" i="2"/>
  <c r="B223" i="2"/>
  <c r="B224" i="2"/>
  <c r="B225" i="2"/>
  <c r="B226" i="2"/>
  <c r="B252" i="2"/>
  <c r="B162" i="2"/>
  <c r="B163" i="2"/>
  <c r="B164" i="2"/>
  <c r="B227" i="2"/>
  <c r="B228" i="2"/>
  <c r="B229" i="2"/>
  <c r="B168" i="2"/>
  <c r="B230" i="2"/>
  <c r="B231" i="2"/>
  <c r="B232" i="2"/>
  <c r="B79" i="2"/>
  <c r="B80" i="2"/>
  <c r="B146" i="2"/>
  <c r="B81" i="2"/>
  <c r="B82" i="2"/>
  <c r="B233" i="2"/>
  <c r="B178" i="2"/>
  <c r="B179" i="2"/>
  <c r="B180" i="2"/>
  <c r="B181" i="2"/>
  <c r="B182" i="2"/>
  <c r="B183" i="2"/>
  <c r="B184" i="2"/>
  <c r="B185" i="2"/>
  <c r="B234" i="2"/>
  <c r="B187" i="2"/>
  <c r="B188" i="2"/>
  <c r="B189" i="2"/>
  <c r="B237" i="2"/>
  <c r="B240" i="2"/>
  <c r="B241" i="2"/>
  <c r="B83" i="2"/>
  <c r="B84" i="2"/>
  <c r="B242" i="2"/>
  <c r="B243" i="2"/>
  <c r="B244" i="2"/>
  <c r="B198" i="2"/>
  <c r="B199" i="2"/>
  <c r="B200" i="2"/>
  <c r="B147" i="2"/>
  <c r="B202" i="2"/>
  <c r="B148" i="2"/>
  <c r="B204" i="2"/>
  <c r="B149" i="2"/>
  <c r="B85" i="2"/>
  <c r="B86" i="2"/>
  <c r="B88" i="2"/>
  <c r="B150" i="2"/>
  <c r="B89" i="2"/>
  <c r="B90" i="2"/>
  <c r="B91" i="2"/>
  <c r="B92" i="2"/>
  <c r="B93" i="2"/>
  <c r="B94" i="2"/>
  <c r="B151" i="2"/>
  <c r="B95" i="2"/>
  <c r="B152" i="2"/>
  <c r="B153" i="2"/>
  <c r="B96" i="2"/>
  <c r="B245" i="2"/>
  <c r="B97" i="2"/>
  <c r="B154" i="2"/>
  <c r="B98" i="2"/>
  <c r="B100" i="2"/>
  <c r="B254" i="2"/>
  <c r="B103" i="2"/>
  <c r="B104" i="2"/>
  <c r="B107" i="2"/>
  <c r="B157" i="2"/>
  <c r="B108" i="2"/>
  <c r="B109" i="2"/>
  <c r="B110" i="2"/>
  <c r="B111" i="2"/>
  <c r="B235" i="2"/>
  <c r="B236" i="2"/>
  <c r="B246" i="2"/>
  <c r="B238" i="2"/>
  <c r="B239" i="2"/>
  <c r="B112" i="2"/>
  <c r="B113" i="2"/>
  <c r="B114" i="2"/>
  <c r="B115" i="2"/>
  <c r="B158" i="2"/>
  <c r="B159" i="2"/>
  <c r="B116" i="2"/>
  <c r="B117" i="2"/>
  <c r="B118" i="2"/>
  <c r="B119" i="2"/>
  <c r="B125" i="2"/>
  <c r="B251" i="2"/>
  <c r="B160" i="2"/>
  <c r="B247" i="2"/>
  <c r="B248" i="2"/>
  <c r="B255" i="2"/>
  <c r="R255" i="2"/>
  <c r="R248" i="2"/>
  <c r="R247" i="2"/>
  <c r="R160" i="2"/>
  <c r="R251" i="2"/>
  <c r="R125" i="2"/>
  <c r="R119" i="2"/>
  <c r="R118" i="2"/>
  <c r="R117" i="2"/>
  <c r="R116" i="2"/>
  <c r="R159" i="2"/>
  <c r="R158" i="2"/>
  <c r="R115" i="2"/>
  <c r="R114" i="2"/>
  <c r="R112" i="2"/>
  <c r="R239" i="2"/>
  <c r="R238" i="2"/>
  <c r="R246" i="2"/>
  <c r="R236" i="2"/>
  <c r="R235" i="2"/>
  <c r="F114" i="2"/>
  <c r="A114" i="2" s="1"/>
  <c r="F158" i="2"/>
  <c r="A158" i="2" s="1"/>
  <c r="F159" i="2"/>
  <c r="A159" i="2" s="1"/>
  <c r="F116" i="2"/>
  <c r="A116" i="2" s="1"/>
  <c r="F117" i="2"/>
  <c r="A117" i="2" s="1"/>
  <c r="F118" i="2"/>
  <c r="A118" i="2" s="1"/>
  <c r="F119" i="2"/>
  <c r="A119" i="2" s="1"/>
  <c r="F247" i="2"/>
  <c r="A247" i="2" s="1"/>
  <c r="A255" i="2"/>
  <c r="F112" i="2"/>
  <c r="A112" i="2" s="1"/>
  <c r="N204" i="2"/>
  <c r="M111" i="2"/>
  <c r="M110" i="2"/>
  <c r="M109" i="2"/>
  <c r="M108" i="2"/>
  <c r="M157" i="2"/>
  <c r="M107" i="2"/>
  <c r="M104" i="2"/>
  <c r="M103" i="2"/>
  <c r="M254" i="2"/>
  <c r="M100" i="2"/>
  <c r="M98" i="2"/>
  <c r="M154" i="2"/>
  <c r="M97" i="2"/>
  <c r="M245" i="2"/>
  <c r="M96" i="2"/>
  <c r="M153" i="2"/>
  <c r="M152" i="2"/>
  <c r="M95" i="2"/>
  <c r="M151" i="2"/>
  <c r="M94" i="2"/>
  <c r="M93" i="2"/>
  <c r="M92" i="2"/>
  <c r="M91" i="2"/>
  <c r="M90" i="2"/>
  <c r="M89" i="2"/>
  <c r="M150" i="2"/>
  <c r="M88" i="2"/>
  <c r="M86" i="2"/>
  <c r="M85" i="2"/>
  <c r="M149" i="2"/>
  <c r="M204" i="2"/>
  <c r="M148" i="2"/>
  <c r="M202" i="2"/>
  <c r="M147" i="2"/>
  <c r="L111" i="2"/>
  <c r="L110" i="2"/>
  <c r="L109" i="2"/>
  <c r="L108" i="2"/>
  <c r="L157" i="2"/>
  <c r="L107" i="2"/>
  <c r="L104" i="2"/>
  <c r="L103" i="2"/>
  <c r="L254" i="2"/>
  <c r="L100" i="2"/>
  <c r="L98" i="2"/>
  <c r="L154" i="2"/>
  <c r="L97" i="2"/>
  <c r="L245" i="2"/>
  <c r="L96" i="2"/>
  <c r="L153" i="2"/>
  <c r="L152" i="2"/>
  <c r="L95" i="2"/>
  <c r="L151" i="2"/>
  <c r="L94" i="2"/>
  <c r="L93" i="2"/>
  <c r="L92" i="2"/>
  <c r="L91" i="2"/>
  <c r="L90" i="2"/>
  <c r="L89" i="2"/>
  <c r="L150" i="2"/>
  <c r="L88" i="2"/>
  <c r="L86" i="2"/>
  <c r="L85" i="2"/>
  <c r="L149" i="2"/>
  <c r="L204" i="2"/>
  <c r="L148" i="2"/>
  <c r="L202" i="2"/>
  <c r="L147" i="2"/>
  <c r="H248" i="2"/>
  <c r="H247" i="2"/>
  <c r="H160" i="2"/>
  <c r="H251" i="2"/>
  <c r="H125" i="2"/>
  <c r="H119" i="2"/>
  <c r="H118" i="2"/>
  <c r="H117" i="2"/>
  <c r="H116" i="2"/>
  <c r="H159" i="2"/>
  <c r="H158" i="2"/>
  <c r="H115" i="2"/>
  <c r="H114" i="2"/>
  <c r="H113" i="2"/>
  <c r="H112" i="2"/>
  <c r="I112" i="2"/>
  <c r="I113" i="2"/>
  <c r="I114" i="2"/>
  <c r="I115" i="2"/>
  <c r="I158" i="2"/>
  <c r="I159" i="2"/>
  <c r="I116" i="2"/>
  <c r="I117" i="2"/>
  <c r="I118" i="2"/>
  <c r="I119" i="2"/>
  <c r="I125" i="2"/>
  <c r="I251" i="2"/>
  <c r="I160" i="2"/>
  <c r="I247" i="2"/>
  <c r="I248" i="2"/>
  <c r="J112" i="2"/>
  <c r="J113" i="2"/>
  <c r="J114" i="2"/>
  <c r="J115" i="2"/>
  <c r="J158" i="2"/>
  <c r="J159" i="2"/>
  <c r="J116" i="2"/>
  <c r="J117" i="2"/>
  <c r="J118" i="2"/>
  <c r="J119" i="2"/>
  <c r="J125" i="2"/>
  <c r="J251" i="2"/>
  <c r="J160" i="2"/>
  <c r="J247" i="2"/>
  <c r="J248" i="2"/>
  <c r="L112" i="2"/>
  <c r="L113" i="2"/>
  <c r="L114" i="2"/>
  <c r="L115" i="2"/>
  <c r="L158" i="2"/>
  <c r="L159" i="2"/>
  <c r="L116" i="2"/>
  <c r="L117" i="2"/>
  <c r="L118" i="2"/>
  <c r="L119" i="2"/>
  <c r="L125" i="2"/>
  <c r="L251" i="2"/>
  <c r="L160" i="2"/>
  <c r="L247" i="2"/>
  <c r="L248" i="2"/>
  <c r="L255" i="2"/>
  <c r="M112" i="2"/>
  <c r="M113" i="2"/>
  <c r="M114" i="2"/>
  <c r="M115" i="2"/>
  <c r="M158" i="2"/>
  <c r="M159" i="2"/>
  <c r="M116" i="2"/>
  <c r="M117" i="2"/>
  <c r="M118" i="2"/>
  <c r="M119" i="2"/>
  <c r="M125" i="2"/>
  <c r="M251" i="2"/>
  <c r="M160" i="2"/>
  <c r="M247" i="2"/>
  <c r="M248" i="2"/>
  <c r="M255" i="2"/>
  <c r="N112" i="2"/>
  <c r="N113" i="2"/>
  <c r="N114" i="2"/>
  <c r="N115" i="2"/>
  <c r="N158" i="2"/>
  <c r="N159" i="2"/>
  <c r="N116" i="2"/>
  <c r="N117" i="2"/>
  <c r="N118" i="2"/>
  <c r="N119" i="2"/>
  <c r="N125" i="2"/>
  <c r="N251" i="2"/>
  <c r="N160" i="2"/>
  <c r="N247" i="2"/>
  <c r="N248" i="2"/>
  <c r="N255" i="2"/>
  <c r="V112" i="2"/>
  <c r="V113" i="2"/>
  <c r="V114" i="2"/>
  <c r="V115" i="2"/>
  <c r="V158" i="2"/>
  <c r="V159" i="2"/>
  <c r="V116" i="2"/>
  <c r="V117" i="2"/>
  <c r="V118" i="2"/>
  <c r="V119" i="2"/>
  <c r="V125" i="2"/>
  <c r="V251" i="2"/>
  <c r="V160" i="2"/>
  <c r="V247" i="2"/>
  <c r="V248" i="2"/>
  <c r="V255" i="2"/>
  <c r="W112" i="2"/>
  <c r="W113" i="2"/>
  <c r="W114" i="2"/>
  <c r="W115" i="2"/>
  <c r="W158" i="2"/>
  <c r="W159" i="2"/>
  <c r="W116" i="2"/>
  <c r="W117" i="2"/>
  <c r="W118" i="2"/>
  <c r="W119" i="2"/>
  <c r="W125" i="2"/>
  <c r="W251" i="2"/>
  <c r="W160" i="2"/>
  <c r="W247" i="2"/>
  <c r="W248" i="2"/>
  <c r="W255" i="2"/>
  <c r="X112" i="2"/>
  <c r="X113" i="2"/>
  <c r="X114" i="2"/>
  <c r="X115" i="2"/>
  <c r="X158" i="2"/>
  <c r="X159" i="2"/>
  <c r="X116" i="2"/>
  <c r="X117" i="2"/>
  <c r="X118" i="2"/>
  <c r="X119" i="2"/>
  <c r="X125" i="2"/>
  <c r="X251" i="2"/>
  <c r="X160" i="2"/>
  <c r="X247" i="2"/>
  <c r="X248" i="2"/>
  <c r="X255" i="2"/>
  <c r="Y112" i="2"/>
  <c r="Y113" i="2"/>
  <c r="Y114" i="2"/>
  <c r="Y115" i="2"/>
  <c r="Y158" i="2"/>
  <c r="Y159" i="2"/>
  <c r="Y116" i="2"/>
  <c r="Y117" i="2"/>
  <c r="Y118" i="2"/>
  <c r="Y119" i="2"/>
  <c r="Y125" i="2"/>
  <c r="Y251" i="2"/>
  <c r="Y160" i="2"/>
  <c r="Y247" i="2"/>
  <c r="Y248" i="2"/>
  <c r="Y255" i="2"/>
  <c r="H239" i="2"/>
  <c r="H238" i="2"/>
  <c r="H246" i="2"/>
  <c r="H236" i="2"/>
  <c r="H235" i="2"/>
  <c r="I235" i="2"/>
  <c r="I236" i="2"/>
  <c r="I246" i="2"/>
  <c r="I238" i="2"/>
  <c r="I239" i="2"/>
  <c r="J235" i="2"/>
  <c r="J236" i="2"/>
  <c r="J246" i="2"/>
  <c r="J238" i="2"/>
  <c r="J239" i="2"/>
  <c r="L235" i="2"/>
  <c r="L236" i="2"/>
  <c r="L246" i="2"/>
  <c r="L238" i="2"/>
  <c r="L239" i="2"/>
  <c r="M235" i="2"/>
  <c r="M236" i="2"/>
  <c r="M246" i="2"/>
  <c r="M238" i="2"/>
  <c r="M239" i="2"/>
  <c r="N235" i="2"/>
  <c r="N236" i="2"/>
  <c r="N246" i="2"/>
  <c r="N238" i="2"/>
  <c r="N239" i="2"/>
  <c r="V235" i="2"/>
  <c r="V236" i="2"/>
  <c r="V246" i="2"/>
  <c r="V238" i="2"/>
  <c r="V239" i="2"/>
  <c r="Y235" i="2"/>
  <c r="Y236" i="2"/>
  <c r="Y246" i="2"/>
  <c r="Y238" i="2"/>
  <c r="Y239" i="2"/>
  <c r="L181" i="1"/>
  <c r="L180" i="1"/>
  <c r="L179" i="1"/>
  <c r="L178" i="1"/>
  <c r="L177" i="1"/>
  <c r="L176" i="1"/>
  <c r="L175" i="1"/>
  <c r="L174" i="1"/>
  <c r="L173" i="1"/>
  <c r="L172" i="1"/>
  <c r="L153" i="1"/>
  <c r="L152" i="1"/>
  <c r="L151" i="1"/>
  <c r="L147" i="1"/>
  <c r="L140" i="1"/>
  <c r="L139" i="1"/>
  <c r="L138" i="1"/>
  <c r="L136" i="1"/>
  <c r="L134" i="1"/>
  <c r="L131" i="1"/>
  <c r="L129" i="1"/>
  <c r="L122" i="1"/>
  <c r="L120" i="1"/>
  <c r="L118" i="1"/>
  <c r="L115" i="1"/>
  <c r="L113" i="1"/>
  <c r="L112" i="1"/>
  <c r="L111" i="1"/>
  <c r="L109" i="1"/>
  <c r="L107" i="1"/>
  <c r="L103" i="1"/>
  <c r="L101" i="1"/>
  <c r="L100" i="1"/>
  <c r="L99" i="1"/>
  <c r="L97" i="1"/>
  <c r="L94" i="1"/>
  <c r="L92" i="1"/>
  <c r="L89" i="1"/>
  <c r="L85" i="1"/>
  <c r="L83" i="1"/>
  <c r="L82" i="1"/>
  <c r="L81" i="1"/>
  <c r="L78" i="1"/>
  <c r="L72" i="1"/>
  <c r="L71" i="1"/>
  <c r="L68" i="1"/>
  <c r="L65" i="1"/>
  <c r="L62" i="1"/>
  <c r="L60" i="1"/>
  <c r="L59" i="1"/>
  <c r="L58" i="1"/>
  <c r="L56" i="1"/>
  <c r="L51" i="1"/>
  <c r="L49" i="1"/>
  <c r="L47" i="1"/>
  <c r="L45" i="1"/>
  <c r="L44" i="1"/>
  <c r="L43" i="1"/>
  <c r="L42" i="1"/>
  <c r="L38" i="1"/>
  <c r="L35" i="1"/>
  <c r="L33" i="1"/>
  <c r="L32" i="1"/>
  <c r="L27" i="1"/>
  <c r="L26" i="1"/>
  <c r="L21" i="1"/>
  <c r="L19" i="1"/>
  <c r="L17" i="1"/>
  <c r="L11" i="1"/>
  <c r="L4" i="1"/>
  <c r="N55" i="2"/>
  <c r="M55" i="2"/>
  <c r="L55" i="2"/>
  <c r="J55" i="2"/>
  <c r="I55" i="2"/>
  <c r="H55" i="2"/>
  <c r="V55" i="2"/>
  <c r="Y55" i="2"/>
  <c r="V30" i="2"/>
  <c r="Y30" i="2"/>
  <c r="M256" i="2"/>
  <c r="M2" i="2"/>
  <c r="M3" i="2"/>
  <c r="M161" i="2"/>
  <c r="M165" i="2"/>
  <c r="M4" i="2"/>
  <c r="M5" i="2"/>
  <c r="M6" i="2"/>
  <c r="M7" i="2"/>
  <c r="M11" i="2"/>
  <c r="M8" i="2"/>
  <c r="M9" i="2"/>
  <c r="M10" i="2"/>
  <c r="M131" i="2"/>
  <c r="M16" i="2"/>
  <c r="M17" i="2"/>
  <c r="M166" i="2"/>
  <c r="M12" i="2"/>
  <c r="M13" i="2"/>
  <c r="M14" i="2"/>
  <c r="M15" i="2"/>
  <c r="M18" i="2"/>
  <c r="M19" i="2"/>
  <c r="M20" i="2"/>
  <c r="M26" i="2"/>
  <c r="M27" i="2"/>
  <c r="M132" i="2"/>
  <c r="M133" i="2"/>
  <c r="M21" i="2"/>
  <c r="M22" i="2"/>
  <c r="M23" i="2"/>
  <c r="M167" i="2"/>
  <c r="M169" i="2"/>
  <c r="M170" i="2"/>
  <c r="M171" i="2"/>
  <c r="M249" i="2"/>
  <c r="M24" i="2"/>
  <c r="M172" i="2"/>
  <c r="M134" i="2"/>
  <c r="M25" i="2"/>
  <c r="M173" i="2"/>
  <c r="M174" i="2"/>
  <c r="M175" i="2"/>
  <c r="M28" i="2"/>
  <c r="M135" i="2"/>
  <c r="M29" i="2"/>
  <c r="M176" i="2"/>
  <c r="M177" i="2"/>
  <c r="M31" i="2"/>
  <c r="M52" i="2"/>
  <c r="M53" i="2"/>
  <c r="M136" i="2"/>
  <c r="M32" i="2"/>
  <c r="M137" i="2"/>
  <c r="M33" i="2"/>
  <c r="M34" i="2"/>
  <c r="M59" i="2"/>
  <c r="M60" i="2"/>
  <c r="M186" i="2"/>
  <c r="M62" i="2"/>
  <c r="M63" i="2"/>
  <c r="M64" i="2"/>
  <c r="M65" i="2"/>
  <c r="M66" i="2"/>
  <c r="M67" i="2"/>
  <c r="M68" i="2"/>
  <c r="M69" i="2"/>
  <c r="M70" i="2"/>
  <c r="M190" i="2"/>
  <c r="M191" i="2"/>
  <c r="M192" i="2"/>
  <c r="M193" i="2"/>
  <c r="M75" i="2"/>
  <c r="M76" i="2"/>
  <c r="M77" i="2"/>
  <c r="M78" i="2"/>
  <c r="M250" i="2"/>
  <c r="M35" i="2"/>
  <c r="M36" i="2"/>
  <c r="M37" i="2"/>
  <c r="M194" i="2"/>
  <c r="M195" i="2"/>
  <c r="M196" i="2"/>
  <c r="M197" i="2"/>
  <c r="M87" i="2"/>
  <c r="M201" i="2"/>
  <c r="M203" i="2"/>
  <c r="M38" i="2"/>
  <c r="M39" i="2"/>
  <c r="M40" i="2"/>
  <c r="M205" i="2"/>
  <c r="M206" i="2"/>
  <c r="M41" i="2"/>
  <c r="M42" i="2"/>
  <c r="L43" i="2"/>
  <c r="M44" i="2"/>
  <c r="M99" i="2"/>
  <c r="M207" i="2"/>
  <c r="M101" i="2"/>
  <c r="M102" i="2"/>
  <c r="M208" i="2"/>
  <c r="M45" i="2"/>
  <c r="M105" i="2"/>
  <c r="M106" i="2"/>
  <c r="M138" i="2"/>
  <c r="M46" i="2"/>
  <c r="M47" i="2"/>
  <c r="M48" i="2"/>
  <c r="M50" i="2"/>
  <c r="M51" i="2"/>
  <c r="M209" i="2"/>
  <c r="M54" i="2"/>
  <c r="M56" i="2"/>
  <c r="M142" i="2"/>
  <c r="M143" i="2"/>
  <c r="M120" i="2"/>
  <c r="M121" i="2"/>
  <c r="M122" i="2"/>
  <c r="M123" i="2"/>
  <c r="M124" i="2"/>
  <c r="M57" i="2"/>
  <c r="M126" i="2"/>
  <c r="M127" i="2"/>
  <c r="M128" i="2"/>
  <c r="M129" i="2"/>
  <c r="M130" i="2"/>
  <c r="M58" i="2"/>
  <c r="M61" i="2"/>
  <c r="M210" i="2"/>
  <c r="M211" i="2"/>
  <c r="M212" i="2"/>
  <c r="M213" i="2"/>
  <c r="M214" i="2"/>
  <c r="M215" i="2"/>
  <c r="M139" i="2"/>
  <c r="M140" i="2"/>
  <c r="M141" i="2"/>
  <c r="M216" i="2"/>
  <c r="M217" i="2"/>
  <c r="M144" i="2"/>
  <c r="M145" i="2"/>
  <c r="M218" i="2"/>
  <c r="M219" i="2"/>
  <c r="M71" i="2"/>
  <c r="M220" i="2"/>
  <c r="M72" i="2"/>
  <c r="M73" i="2"/>
  <c r="M74" i="2"/>
  <c r="M221" i="2"/>
  <c r="M222" i="2"/>
  <c r="M155" i="2"/>
  <c r="M156" i="2"/>
  <c r="M223" i="2"/>
  <c r="M224" i="2"/>
  <c r="M225" i="2"/>
  <c r="M226" i="2"/>
  <c r="M252" i="2"/>
  <c r="M162" i="2"/>
  <c r="M163" i="2"/>
  <c r="M164" i="2"/>
  <c r="M227" i="2"/>
  <c r="M228" i="2"/>
  <c r="M229" i="2"/>
  <c r="M168" i="2"/>
  <c r="M230" i="2"/>
  <c r="M231" i="2"/>
  <c r="M232" i="2"/>
  <c r="M79" i="2"/>
  <c r="M80" i="2"/>
  <c r="M146" i="2"/>
  <c r="M81" i="2"/>
  <c r="M82" i="2"/>
  <c r="M233" i="2"/>
  <c r="M178" i="2"/>
  <c r="M179" i="2"/>
  <c r="M180" i="2"/>
  <c r="M181" i="2"/>
  <c r="M182" i="2"/>
  <c r="M183" i="2"/>
  <c r="M184" i="2"/>
  <c r="M185" i="2"/>
  <c r="M234" i="2"/>
  <c r="M187" i="2"/>
  <c r="M188" i="2"/>
  <c r="M189" i="2"/>
  <c r="M237" i="2"/>
  <c r="M240" i="2"/>
  <c r="M241" i="2"/>
  <c r="M83" i="2"/>
  <c r="M84" i="2"/>
  <c r="M242" i="2"/>
  <c r="M243" i="2"/>
  <c r="M244" i="2"/>
  <c r="M198" i="2"/>
  <c r="M199" i="2"/>
  <c r="M200" i="2"/>
  <c r="N256" i="2"/>
  <c r="N2" i="2"/>
  <c r="N3" i="2"/>
  <c r="N161" i="2"/>
  <c r="N165" i="2"/>
  <c r="N4" i="2"/>
  <c r="N5" i="2"/>
  <c r="N6" i="2"/>
  <c r="N7" i="2"/>
  <c r="N11" i="2"/>
  <c r="N8" i="2"/>
  <c r="N9" i="2"/>
  <c r="N10" i="2"/>
  <c r="N131" i="2"/>
  <c r="N16" i="2"/>
  <c r="N17" i="2"/>
  <c r="N166" i="2"/>
  <c r="N12" i="2"/>
  <c r="N13" i="2"/>
  <c r="N14" i="2"/>
  <c r="N15" i="2"/>
  <c r="N18" i="2"/>
  <c r="N19" i="2"/>
  <c r="N20" i="2"/>
  <c r="N26" i="2"/>
  <c r="N27" i="2"/>
  <c r="N132" i="2"/>
  <c r="N133" i="2"/>
  <c r="N21" i="2"/>
  <c r="N22" i="2"/>
  <c r="N23" i="2"/>
  <c r="N167" i="2"/>
  <c r="N169" i="2"/>
  <c r="N170" i="2"/>
  <c r="N171" i="2"/>
  <c r="N249" i="2"/>
  <c r="N24" i="2"/>
  <c r="N172" i="2"/>
  <c r="N134" i="2"/>
  <c r="N25" i="2"/>
  <c r="N173" i="2"/>
  <c r="N174" i="2"/>
  <c r="N175" i="2"/>
  <c r="N28" i="2"/>
  <c r="N135" i="2"/>
  <c r="N29" i="2"/>
  <c r="N176" i="2"/>
  <c r="N177" i="2"/>
  <c r="N31" i="2"/>
  <c r="N52" i="2"/>
  <c r="N53" i="2"/>
  <c r="N136" i="2"/>
  <c r="N32" i="2"/>
  <c r="N137" i="2"/>
  <c r="N33" i="2"/>
  <c r="N34" i="2"/>
  <c r="N59" i="2"/>
  <c r="N60" i="2"/>
  <c r="N186" i="2"/>
  <c r="N62" i="2"/>
  <c r="N63" i="2"/>
  <c r="N64" i="2"/>
  <c r="N65" i="2"/>
  <c r="N66" i="2"/>
  <c r="N67" i="2"/>
  <c r="N68" i="2"/>
  <c r="N69" i="2"/>
  <c r="N70" i="2"/>
  <c r="N190" i="2"/>
  <c r="N191" i="2"/>
  <c r="N192" i="2"/>
  <c r="N193" i="2"/>
  <c r="N75" i="2"/>
  <c r="N76" i="2"/>
  <c r="N77" i="2"/>
  <c r="N78" i="2"/>
  <c r="N250" i="2"/>
  <c r="N35" i="2"/>
  <c r="N36" i="2"/>
  <c r="N37" i="2"/>
  <c r="N194" i="2"/>
  <c r="N195" i="2"/>
  <c r="N196" i="2"/>
  <c r="N197" i="2"/>
  <c r="N87" i="2"/>
  <c r="N201" i="2"/>
  <c r="N203" i="2"/>
  <c r="N38" i="2"/>
  <c r="N39" i="2"/>
  <c r="N40" i="2"/>
  <c r="N205" i="2"/>
  <c r="N206" i="2"/>
  <c r="N41" i="2"/>
  <c r="N42" i="2"/>
  <c r="M43" i="2"/>
  <c r="N44" i="2"/>
  <c r="N99" i="2"/>
  <c r="N207" i="2"/>
  <c r="N101" i="2"/>
  <c r="N102" i="2"/>
  <c r="N208" i="2"/>
  <c r="N45" i="2"/>
  <c r="N105" i="2"/>
  <c r="N106" i="2"/>
  <c r="N138" i="2"/>
  <c r="N46" i="2"/>
  <c r="N47" i="2"/>
  <c r="N48" i="2"/>
  <c r="N50" i="2"/>
  <c r="N51" i="2"/>
  <c r="N209" i="2"/>
  <c r="N54" i="2"/>
  <c r="N56" i="2"/>
  <c r="N142" i="2"/>
  <c r="N143" i="2"/>
  <c r="N120" i="2"/>
  <c r="N121" i="2"/>
  <c r="N122" i="2"/>
  <c r="N123" i="2"/>
  <c r="N124" i="2"/>
  <c r="N57" i="2"/>
  <c r="N126" i="2"/>
  <c r="N127" i="2"/>
  <c r="N128" i="2"/>
  <c r="N129" i="2"/>
  <c r="N130" i="2"/>
  <c r="N58" i="2"/>
  <c r="N61" i="2"/>
  <c r="N210" i="2"/>
  <c r="N211" i="2"/>
  <c r="N212" i="2"/>
  <c r="N213" i="2"/>
  <c r="N214" i="2"/>
  <c r="N215" i="2"/>
  <c r="N139" i="2"/>
  <c r="N140" i="2"/>
  <c r="N141" i="2"/>
  <c r="N216" i="2"/>
  <c r="N217" i="2"/>
  <c r="N144" i="2"/>
  <c r="N145" i="2"/>
  <c r="N218" i="2"/>
  <c r="N219" i="2"/>
  <c r="N71" i="2"/>
  <c r="N220" i="2"/>
  <c r="N72" i="2"/>
  <c r="N73" i="2"/>
  <c r="N74" i="2"/>
  <c r="N221" i="2"/>
  <c r="N222" i="2"/>
  <c r="N155" i="2"/>
  <c r="N156" i="2"/>
  <c r="N223" i="2"/>
  <c r="N224" i="2"/>
  <c r="N225" i="2"/>
  <c r="N226" i="2"/>
  <c r="N252" i="2"/>
  <c r="N162" i="2"/>
  <c r="N163" i="2"/>
  <c r="N164" i="2"/>
  <c r="N227" i="2"/>
  <c r="N228" i="2"/>
  <c r="N229" i="2"/>
  <c r="N168" i="2"/>
  <c r="N230" i="2"/>
  <c r="N231" i="2"/>
  <c r="N232" i="2"/>
  <c r="N79" i="2"/>
  <c r="N80" i="2"/>
  <c r="N146" i="2"/>
  <c r="N81" i="2"/>
  <c r="N82" i="2"/>
  <c r="N233" i="2"/>
  <c r="N178" i="2"/>
  <c r="N179" i="2"/>
  <c r="N180" i="2"/>
  <c r="N181" i="2"/>
  <c r="N182" i="2"/>
  <c r="N183" i="2"/>
  <c r="N184" i="2"/>
  <c r="N185" i="2"/>
  <c r="N234" i="2"/>
  <c r="N187" i="2"/>
  <c r="N188" i="2"/>
  <c r="N189" i="2"/>
  <c r="N237" i="2"/>
  <c r="N240" i="2"/>
  <c r="N241" i="2"/>
  <c r="N83" i="2"/>
  <c r="N84" i="2"/>
  <c r="N242" i="2"/>
  <c r="N243" i="2"/>
  <c r="N244" i="2"/>
  <c r="N198" i="2"/>
  <c r="N199" i="2"/>
  <c r="N200" i="2"/>
  <c r="J43" i="2"/>
  <c r="N43" i="2" s="1"/>
  <c r="I43" i="2"/>
  <c r="H43" i="2"/>
  <c r="J180" i="1"/>
  <c r="J181" i="1"/>
  <c r="K180" i="1"/>
  <c r="K181" i="1"/>
  <c r="J179" i="1"/>
  <c r="K179" i="1"/>
  <c r="J178" i="1"/>
  <c r="K178" i="1"/>
  <c r="J177" i="1"/>
  <c r="K177" i="1"/>
  <c r="J175" i="1"/>
  <c r="J176" i="1"/>
  <c r="K175" i="1"/>
  <c r="K176" i="1"/>
  <c r="J174" i="1"/>
  <c r="K174" i="1"/>
  <c r="J173" i="1"/>
  <c r="K173" i="1"/>
  <c r="K2" i="1"/>
  <c r="L256" i="2"/>
  <c r="L2" i="2"/>
  <c r="L3" i="2"/>
  <c r="L161" i="2"/>
  <c r="L165" i="2"/>
  <c r="L4" i="2"/>
  <c r="L5" i="2"/>
  <c r="L6" i="2"/>
  <c r="L7" i="2"/>
  <c r="L11" i="2"/>
  <c r="L8" i="2"/>
  <c r="L9" i="2"/>
  <c r="L10" i="2"/>
  <c r="L131" i="2"/>
  <c r="L16" i="2"/>
  <c r="L17" i="2"/>
  <c r="L166" i="2"/>
  <c r="L12" i="2"/>
  <c r="L13" i="2"/>
  <c r="L14" i="2"/>
  <c r="L15" i="2"/>
  <c r="L18" i="2"/>
  <c r="L19" i="2"/>
  <c r="L20" i="2"/>
  <c r="L26" i="2"/>
  <c r="L27" i="2"/>
  <c r="L132" i="2"/>
  <c r="L133" i="2"/>
  <c r="L21" i="2"/>
  <c r="L22" i="2"/>
  <c r="L23" i="2"/>
  <c r="L167" i="2"/>
  <c r="L169" i="2"/>
  <c r="L170" i="2"/>
  <c r="L171" i="2"/>
  <c r="L249" i="2"/>
  <c r="L24" i="2"/>
  <c r="L172" i="2"/>
  <c r="L134" i="2"/>
  <c r="L25" i="2"/>
  <c r="L173" i="2"/>
  <c r="L174" i="2"/>
  <c r="L175" i="2"/>
  <c r="L28" i="2"/>
  <c r="L135" i="2"/>
  <c r="L29" i="2"/>
  <c r="L176" i="2"/>
  <c r="L177" i="2"/>
  <c r="L31" i="2"/>
  <c r="L52" i="2"/>
  <c r="L53" i="2"/>
  <c r="L136" i="2"/>
  <c r="L32" i="2"/>
  <c r="L137" i="2"/>
  <c r="L33" i="2"/>
  <c r="L34" i="2"/>
  <c r="L59" i="2"/>
  <c r="L60" i="2"/>
  <c r="L186" i="2"/>
  <c r="L62" i="2"/>
  <c r="L63" i="2"/>
  <c r="L64" i="2"/>
  <c r="L65" i="2"/>
  <c r="L66" i="2"/>
  <c r="L67" i="2"/>
  <c r="L68" i="2"/>
  <c r="L69" i="2"/>
  <c r="L70" i="2"/>
  <c r="L190" i="2"/>
  <c r="L191" i="2"/>
  <c r="L192" i="2"/>
  <c r="L193" i="2"/>
  <c r="L75" i="2"/>
  <c r="L76" i="2"/>
  <c r="L77" i="2"/>
  <c r="L78" i="2"/>
  <c r="L250" i="2"/>
  <c r="L35" i="2"/>
  <c r="L36" i="2"/>
  <c r="L37" i="2"/>
  <c r="L194" i="2"/>
  <c r="L195" i="2"/>
  <c r="L196" i="2"/>
  <c r="L197" i="2"/>
  <c r="L87" i="2"/>
  <c r="L201" i="2"/>
  <c r="L203" i="2"/>
  <c r="L38" i="2"/>
  <c r="L39" i="2"/>
  <c r="L40" i="2"/>
  <c r="L205" i="2"/>
  <c r="L206" i="2"/>
  <c r="L41" i="2"/>
  <c r="L42" i="2"/>
  <c r="L44" i="2"/>
  <c r="L99" i="2"/>
  <c r="L207" i="2"/>
  <c r="L101" i="2"/>
  <c r="L102" i="2"/>
  <c r="L208" i="2"/>
  <c r="L45" i="2"/>
  <c r="L105" i="2"/>
  <c r="L106" i="2"/>
  <c r="L138" i="2"/>
  <c r="L46" i="2"/>
  <c r="L47" i="2"/>
  <c r="L48" i="2"/>
  <c r="L50" i="2"/>
  <c r="L51" i="2"/>
  <c r="L209" i="2"/>
  <c r="L54" i="2"/>
  <c r="L56" i="2"/>
  <c r="L142" i="2"/>
  <c r="L143" i="2"/>
  <c r="L120" i="2"/>
  <c r="L121" i="2"/>
  <c r="L122" i="2"/>
  <c r="L123" i="2"/>
  <c r="L124" i="2"/>
  <c r="L57" i="2"/>
  <c r="L126" i="2"/>
  <c r="L127" i="2"/>
  <c r="L128" i="2"/>
  <c r="L129" i="2"/>
  <c r="L130" i="2"/>
  <c r="L58" i="2"/>
  <c r="L61" i="2"/>
  <c r="L210" i="2"/>
  <c r="L211" i="2"/>
  <c r="L212" i="2"/>
  <c r="L213" i="2"/>
  <c r="L214" i="2"/>
  <c r="L215" i="2"/>
  <c r="L139" i="2"/>
  <c r="L140" i="2"/>
  <c r="L141" i="2"/>
  <c r="L216" i="2"/>
  <c r="L217" i="2"/>
  <c r="L144" i="2"/>
  <c r="L145" i="2"/>
  <c r="L218" i="2"/>
  <c r="L219" i="2"/>
  <c r="L71" i="2"/>
  <c r="L220" i="2"/>
  <c r="L72" i="2"/>
  <c r="L73" i="2"/>
  <c r="L74" i="2"/>
  <c r="L221" i="2"/>
  <c r="L222" i="2"/>
  <c r="L155" i="2"/>
  <c r="L156" i="2"/>
  <c r="L223" i="2"/>
  <c r="L224" i="2"/>
  <c r="L225" i="2"/>
  <c r="L226" i="2"/>
  <c r="L252" i="2"/>
  <c r="L162" i="2"/>
  <c r="L163" i="2"/>
  <c r="L164" i="2"/>
  <c r="L227" i="2"/>
  <c r="L228" i="2"/>
  <c r="L229" i="2"/>
  <c r="L168" i="2"/>
  <c r="L230" i="2"/>
  <c r="L231" i="2"/>
  <c r="L232" i="2"/>
  <c r="L79" i="2"/>
  <c r="L80" i="2"/>
  <c r="L146" i="2"/>
  <c r="L81" i="2"/>
  <c r="L82" i="2"/>
  <c r="L233" i="2"/>
  <c r="L178" i="2"/>
  <c r="L179" i="2"/>
  <c r="L180" i="2"/>
  <c r="L181" i="2"/>
  <c r="L182" i="2"/>
  <c r="L183" i="2"/>
  <c r="L184" i="2"/>
  <c r="L185" i="2"/>
  <c r="L234" i="2"/>
  <c r="L187" i="2"/>
  <c r="L188" i="2"/>
  <c r="L189" i="2"/>
  <c r="L237" i="2"/>
  <c r="L240" i="2"/>
  <c r="L241" i="2"/>
  <c r="L83" i="2"/>
  <c r="L84" i="2"/>
  <c r="L242" i="2"/>
  <c r="L243" i="2"/>
  <c r="L244" i="2"/>
  <c r="L198" i="2"/>
  <c r="L199" i="2"/>
  <c r="L200" i="2"/>
  <c r="J200" i="2"/>
  <c r="I200" i="2"/>
  <c r="J199" i="2"/>
  <c r="I199" i="2"/>
  <c r="J198" i="2"/>
  <c r="I198" i="2"/>
  <c r="J244" i="2"/>
  <c r="I244" i="2"/>
  <c r="J243" i="2"/>
  <c r="I243" i="2"/>
  <c r="J242" i="2"/>
  <c r="I242" i="2"/>
  <c r="J84" i="2"/>
  <c r="I84" i="2"/>
  <c r="J83" i="2"/>
  <c r="I83" i="2"/>
  <c r="J241" i="2"/>
  <c r="I241" i="2"/>
  <c r="J240" i="2"/>
  <c r="I240" i="2"/>
  <c r="J237" i="2"/>
  <c r="I237" i="2"/>
  <c r="J189" i="2"/>
  <c r="I189" i="2"/>
  <c r="J188" i="2"/>
  <c r="I188" i="2"/>
  <c r="J187" i="2"/>
  <c r="I187" i="2"/>
  <c r="J234" i="2"/>
  <c r="I234" i="2"/>
  <c r="J185" i="2"/>
  <c r="I185" i="2"/>
  <c r="J184" i="2"/>
  <c r="I184" i="2"/>
  <c r="J183" i="2"/>
  <c r="I183" i="2"/>
  <c r="J182" i="2"/>
  <c r="I182" i="2"/>
  <c r="J181" i="2"/>
  <c r="I181" i="2"/>
  <c r="J180" i="2"/>
  <c r="I180" i="2"/>
  <c r="J179" i="2"/>
  <c r="I179" i="2"/>
  <c r="J178" i="2"/>
  <c r="I178" i="2"/>
  <c r="J233" i="2"/>
  <c r="I233" i="2"/>
  <c r="J82" i="2"/>
  <c r="I82" i="2"/>
  <c r="J81" i="2"/>
  <c r="I81" i="2"/>
  <c r="J146" i="2"/>
  <c r="I146" i="2"/>
  <c r="J80" i="2"/>
  <c r="I80" i="2"/>
  <c r="J79" i="2"/>
  <c r="I79" i="2"/>
  <c r="J232" i="2"/>
  <c r="I232" i="2"/>
  <c r="J231" i="2"/>
  <c r="I231" i="2"/>
  <c r="J230" i="2"/>
  <c r="I230" i="2"/>
  <c r="J168" i="2"/>
  <c r="I168" i="2"/>
  <c r="J229" i="2"/>
  <c r="I229" i="2"/>
  <c r="J228" i="2"/>
  <c r="I228" i="2"/>
  <c r="J227" i="2"/>
  <c r="I227" i="2"/>
  <c r="J164" i="2"/>
  <c r="I164" i="2"/>
  <c r="J163" i="2"/>
  <c r="I163" i="2"/>
  <c r="J162" i="2"/>
  <c r="I162" i="2"/>
  <c r="J252" i="2"/>
  <c r="I252" i="2"/>
  <c r="J226" i="2"/>
  <c r="I226" i="2"/>
  <c r="J225" i="2"/>
  <c r="I225" i="2"/>
  <c r="J224" i="2"/>
  <c r="I224" i="2"/>
  <c r="J223" i="2"/>
  <c r="I223" i="2"/>
  <c r="J156" i="2"/>
  <c r="I156" i="2"/>
  <c r="J155" i="2"/>
  <c r="I155" i="2"/>
  <c r="J222" i="2"/>
  <c r="I222" i="2"/>
  <c r="J221" i="2"/>
  <c r="I221" i="2"/>
  <c r="J74" i="2"/>
  <c r="I74" i="2"/>
  <c r="J73" i="2"/>
  <c r="I73" i="2"/>
  <c r="J72" i="2"/>
  <c r="I72" i="2"/>
  <c r="J220" i="2"/>
  <c r="I220" i="2"/>
  <c r="J71" i="2"/>
  <c r="I71" i="2"/>
  <c r="J219" i="2"/>
  <c r="I219" i="2"/>
  <c r="J218" i="2"/>
  <c r="I218" i="2"/>
  <c r="J145" i="2"/>
  <c r="I145" i="2"/>
  <c r="J144" i="2"/>
  <c r="I144" i="2"/>
  <c r="J217" i="2"/>
  <c r="I217" i="2"/>
  <c r="J216" i="2"/>
  <c r="I216" i="2"/>
  <c r="J141" i="2"/>
  <c r="I141" i="2"/>
  <c r="J140" i="2"/>
  <c r="I140" i="2"/>
  <c r="J139" i="2"/>
  <c r="I139" i="2"/>
  <c r="J215" i="2"/>
  <c r="I215" i="2"/>
  <c r="J214" i="2"/>
  <c r="I214" i="2"/>
  <c r="J213" i="2"/>
  <c r="I213" i="2"/>
  <c r="J212" i="2"/>
  <c r="I212" i="2"/>
  <c r="J211" i="2"/>
  <c r="I211" i="2"/>
  <c r="J210" i="2"/>
  <c r="I210" i="2"/>
  <c r="J61" i="2"/>
  <c r="I61" i="2"/>
  <c r="J58" i="2"/>
  <c r="I58" i="2"/>
  <c r="J130" i="2"/>
  <c r="I130" i="2"/>
  <c r="J129" i="2"/>
  <c r="I129" i="2"/>
  <c r="J128" i="2"/>
  <c r="I128" i="2"/>
  <c r="J127" i="2"/>
  <c r="I127" i="2"/>
  <c r="J126" i="2"/>
  <c r="I126" i="2"/>
  <c r="J57" i="2"/>
  <c r="I57" i="2"/>
  <c r="J124" i="2"/>
  <c r="I124" i="2"/>
  <c r="J123" i="2"/>
  <c r="I123" i="2"/>
  <c r="J122" i="2"/>
  <c r="I122" i="2"/>
  <c r="J121" i="2"/>
  <c r="I121" i="2"/>
  <c r="J120" i="2"/>
  <c r="I120" i="2"/>
  <c r="J143" i="2"/>
  <c r="I143" i="2"/>
  <c r="J142" i="2"/>
  <c r="I142" i="2"/>
  <c r="J56" i="2"/>
  <c r="I56" i="2"/>
  <c r="J54" i="2"/>
  <c r="I54" i="2"/>
  <c r="J209" i="2"/>
  <c r="I209" i="2"/>
  <c r="J51" i="2"/>
  <c r="I51" i="2"/>
  <c r="J50" i="2"/>
  <c r="I50" i="2"/>
  <c r="J48" i="2"/>
  <c r="I48" i="2"/>
  <c r="J47" i="2"/>
  <c r="I47" i="2"/>
  <c r="J46" i="2"/>
  <c r="I46" i="2"/>
  <c r="J138" i="2"/>
  <c r="I138" i="2"/>
  <c r="J106" i="2"/>
  <c r="I106" i="2"/>
  <c r="J105" i="2"/>
  <c r="I105" i="2"/>
  <c r="J45" i="2"/>
  <c r="I45" i="2"/>
  <c r="J208" i="2"/>
  <c r="I208" i="2"/>
  <c r="J102" i="2"/>
  <c r="I102" i="2"/>
  <c r="J101" i="2"/>
  <c r="I101" i="2"/>
  <c r="J207" i="2"/>
  <c r="I207" i="2"/>
  <c r="J99" i="2"/>
  <c r="I99" i="2"/>
  <c r="J44" i="2"/>
  <c r="I44" i="2"/>
  <c r="J42" i="2"/>
  <c r="I42" i="2"/>
  <c r="J41" i="2"/>
  <c r="I41" i="2"/>
  <c r="J206" i="2"/>
  <c r="I206" i="2"/>
  <c r="J205" i="2"/>
  <c r="I205" i="2"/>
  <c r="J40" i="2"/>
  <c r="I40" i="2"/>
  <c r="J39" i="2"/>
  <c r="I39" i="2"/>
  <c r="J38" i="2"/>
  <c r="I38" i="2"/>
  <c r="J203" i="2"/>
  <c r="I203" i="2"/>
  <c r="J201" i="2"/>
  <c r="I201" i="2"/>
  <c r="J87" i="2"/>
  <c r="I87" i="2"/>
  <c r="J197" i="2"/>
  <c r="I197" i="2"/>
  <c r="J196" i="2"/>
  <c r="I196" i="2"/>
  <c r="J195" i="2"/>
  <c r="I195" i="2"/>
  <c r="J194" i="2"/>
  <c r="I194" i="2"/>
  <c r="J37" i="2"/>
  <c r="I37" i="2"/>
  <c r="J36" i="2"/>
  <c r="I36" i="2"/>
  <c r="J35" i="2"/>
  <c r="I35" i="2"/>
  <c r="J250" i="2"/>
  <c r="I250" i="2"/>
  <c r="J78" i="2"/>
  <c r="I78" i="2"/>
  <c r="J77" i="2"/>
  <c r="I77" i="2"/>
  <c r="J76" i="2"/>
  <c r="I76" i="2"/>
  <c r="J75" i="2"/>
  <c r="I75" i="2"/>
  <c r="J193" i="2"/>
  <c r="I193" i="2"/>
  <c r="J192" i="2"/>
  <c r="I192" i="2"/>
  <c r="J191" i="2"/>
  <c r="I191" i="2"/>
  <c r="J190" i="2"/>
  <c r="I190" i="2"/>
  <c r="J70" i="2"/>
  <c r="I70" i="2"/>
  <c r="J69" i="2"/>
  <c r="I69" i="2"/>
  <c r="J68" i="2"/>
  <c r="I68" i="2"/>
  <c r="J67" i="2"/>
  <c r="I67" i="2"/>
  <c r="J66" i="2"/>
  <c r="I66" i="2"/>
  <c r="J65" i="2"/>
  <c r="I65" i="2"/>
  <c r="J64" i="2"/>
  <c r="I64" i="2"/>
  <c r="J63" i="2"/>
  <c r="I63" i="2"/>
  <c r="J62" i="2"/>
  <c r="I62" i="2"/>
  <c r="J186" i="2"/>
  <c r="I186" i="2"/>
  <c r="J60" i="2"/>
  <c r="I60" i="2"/>
  <c r="J59" i="2"/>
  <c r="I59" i="2"/>
  <c r="J34" i="2"/>
  <c r="I34" i="2"/>
  <c r="J33" i="2"/>
  <c r="I33" i="2"/>
  <c r="J137" i="2"/>
  <c r="I137" i="2"/>
  <c r="J32" i="2"/>
  <c r="I32" i="2"/>
  <c r="J136" i="2"/>
  <c r="I136" i="2"/>
  <c r="J53" i="2"/>
  <c r="I53" i="2"/>
  <c r="J52" i="2"/>
  <c r="I52" i="2"/>
  <c r="J31" i="2"/>
  <c r="I31" i="2"/>
  <c r="J177" i="2"/>
  <c r="I177" i="2"/>
  <c r="J176" i="2"/>
  <c r="I176" i="2"/>
  <c r="J29" i="2"/>
  <c r="I29" i="2"/>
  <c r="J135" i="2"/>
  <c r="I135" i="2"/>
  <c r="J28" i="2"/>
  <c r="I28" i="2"/>
  <c r="J175" i="2"/>
  <c r="I175" i="2"/>
  <c r="J174" i="2"/>
  <c r="I174" i="2"/>
  <c r="J173" i="2"/>
  <c r="I173" i="2"/>
  <c r="J25" i="2"/>
  <c r="I25" i="2"/>
  <c r="J134" i="2"/>
  <c r="I134" i="2"/>
  <c r="J172" i="2"/>
  <c r="I172" i="2"/>
  <c r="J24" i="2"/>
  <c r="I24" i="2"/>
  <c r="J249" i="2"/>
  <c r="I249" i="2"/>
  <c r="J171" i="2"/>
  <c r="I171" i="2"/>
  <c r="J170" i="2"/>
  <c r="I170" i="2"/>
  <c r="J169" i="2"/>
  <c r="I169" i="2"/>
  <c r="J167" i="2"/>
  <c r="I167" i="2"/>
  <c r="J23" i="2"/>
  <c r="I23" i="2"/>
  <c r="J22" i="2"/>
  <c r="I22" i="2"/>
  <c r="J21" i="2"/>
  <c r="I21" i="2"/>
  <c r="J133" i="2"/>
  <c r="I133" i="2"/>
  <c r="J132" i="2"/>
  <c r="I132" i="2"/>
  <c r="J27" i="2"/>
  <c r="I27" i="2"/>
  <c r="J26" i="2"/>
  <c r="I26" i="2"/>
  <c r="J20" i="2"/>
  <c r="I20" i="2"/>
  <c r="J19" i="2"/>
  <c r="I19" i="2"/>
  <c r="J18" i="2"/>
  <c r="I18" i="2"/>
  <c r="J15" i="2"/>
  <c r="I15" i="2"/>
  <c r="J14" i="2"/>
  <c r="I14" i="2"/>
  <c r="J13" i="2"/>
  <c r="I13" i="2"/>
  <c r="J12" i="2"/>
  <c r="I12" i="2"/>
  <c r="J166" i="2"/>
  <c r="I166" i="2"/>
  <c r="J17" i="2"/>
  <c r="I17" i="2"/>
  <c r="J16" i="2"/>
  <c r="I16" i="2"/>
  <c r="J131" i="2"/>
  <c r="I131" i="2"/>
  <c r="J10" i="2"/>
  <c r="I10" i="2"/>
  <c r="J9" i="2"/>
  <c r="I9" i="2"/>
  <c r="J8" i="2"/>
  <c r="I8" i="2"/>
  <c r="J11" i="2"/>
  <c r="I11" i="2"/>
  <c r="J7" i="2"/>
  <c r="I7" i="2"/>
  <c r="J6" i="2"/>
  <c r="I6" i="2"/>
  <c r="J5" i="2"/>
  <c r="I5" i="2"/>
  <c r="J4" i="2"/>
  <c r="I4" i="2"/>
  <c r="J165" i="2"/>
  <c r="I165" i="2"/>
  <c r="J161" i="2"/>
  <c r="I161" i="2"/>
  <c r="J3" i="2"/>
  <c r="I3" i="2"/>
  <c r="J2" i="2"/>
  <c r="I2" i="2"/>
  <c r="J256" i="2"/>
  <c r="I256" i="2"/>
  <c r="H200" i="2"/>
  <c r="H199" i="2"/>
  <c r="H198" i="2"/>
  <c r="H244" i="2"/>
  <c r="H243" i="2"/>
  <c r="H242" i="2"/>
  <c r="H84" i="2"/>
  <c r="H83" i="2"/>
  <c r="H241" i="2"/>
  <c r="H240" i="2"/>
  <c r="H237" i="2"/>
  <c r="H189" i="2"/>
  <c r="H188" i="2"/>
  <c r="H187" i="2"/>
  <c r="H234" i="2"/>
  <c r="H185" i="2"/>
  <c r="H184" i="2"/>
  <c r="H183" i="2"/>
  <c r="H182" i="2"/>
  <c r="H181" i="2"/>
  <c r="H180" i="2"/>
  <c r="H179" i="2"/>
  <c r="H178" i="2"/>
  <c r="H233" i="2"/>
  <c r="H82" i="2"/>
  <c r="H81" i="2"/>
  <c r="H146" i="2"/>
  <c r="H80" i="2"/>
  <c r="H79" i="2"/>
  <c r="H232" i="2"/>
  <c r="H231" i="2"/>
  <c r="H230" i="2"/>
  <c r="H168" i="2"/>
  <c r="H229" i="2"/>
  <c r="H228" i="2"/>
  <c r="H227" i="2"/>
  <c r="H164" i="2"/>
  <c r="H163" i="2"/>
  <c r="H162" i="2"/>
  <c r="H252" i="2"/>
  <c r="H226" i="2"/>
  <c r="H225" i="2"/>
  <c r="H224" i="2"/>
  <c r="H223" i="2"/>
  <c r="H156" i="2"/>
  <c r="H155" i="2"/>
  <c r="H222" i="2"/>
  <c r="H221" i="2"/>
  <c r="H74" i="2"/>
  <c r="H73" i="2"/>
  <c r="H72" i="2"/>
  <c r="H220" i="2"/>
  <c r="H71" i="2"/>
  <c r="H219" i="2"/>
  <c r="H218" i="2"/>
  <c r="H145" i="2"/>
  <c r="H144" i="2"/>
  <c r="H217" i="2"/>
  <c r="H216" i="2"/>
  <c r="H141" i="2"/>
  <c r="H140" i="2"/>
  <c r="H139" i="2"/>
  <c r="H215" i="2"/>
  <c r="H214" i="2"/>
  <c r="H213" i="2"/>
  <c r="H212" i="2"/>
  <c r="H211" i="2"/>
  <c r="H210" i="2"/>
  <c r="H61" i="2"/>
  <c r="H58" i="2"/>
  <c r="H130" i="2"/>
  <c r="H129" i="2"/>
  <c r="H128" i="2"/>
  <c r="H127" i="2"/>
  <c r="H126" i="2"/>
  <c r="H57" i="2"/>
  <c r="H124" i="2"/>
  <c r="H123" i="2"/>
  <c r="H122" i="2"/>
  <c r="H121" i="2"/>
  <c r="H120" i="2"/>
  <c r="H143" i="2"/>
  <c r="H142" i="2"/>
  <c r="H56" i="2"/>
  <c r="H54" i="2"/>
  <c r="H209" i="2"/>
  <c r="H51" i="2"/>
  <c r="H50" i="2"/>
  <c r="H48" i="2"/>
  <c r="H47" i="2"/>
  <c r="H46" i="2"/>
  <c r="H138" i="2"/>
  <c r="H106" i="2"/>
  <c r="H105" i="2"/>
  <c r="H45" i="2"/>
  <c r="H208" i="2"/>
  <c r="H102" i="2"/>
  <c r="H101" i="2"/>
  <c r="H207" i="2"/>
  <c r="H99" i="2"/>
  <c r="H44" i="2"/>
  <c r="H42" i="2"/>
  <c r="H41" i="2"/>
  <c r="H206" i="2"/>
  <c r="H205" i="2"/>
  <c r="H40" i="2"/>
  <c r="H39" i="2"/>
  <c r="H38" i="2"/>
  <c r="H203" i="2"/>
  <c r="H201" i="2"/>
  <c r="H87" i="2"/>
  <c r="H197" i="2"/>
  <c r="H196" i="2"/>
  <c r="H195" i="2"/>
  <c r="H194" i="2"/>
  <c r="H37" i="2"/>
  <c r="H36" i="2"/>
  <c r="H35" i="2"/>
  <c r="H250" i="2"/>
  <c r="H78" i="2"/>
  <c r="H77" i="2"/>
  <c r="H76" i="2"/>
  <c r="H75" i="2"/>
  <c r="H193" i="2"/>
  <c r="H192" i="2"/>
  <c r="H191" i="2"/>
  <c r="H190" i="2"/>
  <c r="H70" i="2"/>
  <c r="H69" i="2"/>
  <c r="H68" i="2"/>
  <c r="H67" i="2"/>
  <c r="H66" i="2"/>
  <c r="H65" i="2"/>
  <c r="H64" i="2"/>
  <c r="H63" i="2"/>
  <c r="H62" i="2"/>
  <c r="H186" i="2"/>
  <c r="H60" i="2"/>
  <c r="H59" i="2"/>
  <c r="H34" i="2"/>
  <c r="H33" i="2"/>
  <c r="H137" i="2"/>
  <c r="H32" i="2"/>
  <c r="H136" i="2"/>
  <c r="H53" i="2"/>
  <c r="H52" i="2"/>
  <c r="H31" i="2"/>
  <c r="H177" i="2"/>
  <c r="H176" i="2"/>
  <c r="H29" i="2"/>
  <c r="H135" i="2"/>
  <c r="H28" i="2"/>
  <c r="H175" i="2"/>
  <c r="H174" i="2"/>
  <c r="H173" i="2"/>
  <c r="H25" i="2"/>
  <c r="H134" i="2"/>
  <c r="H172" i="2"/>
  <c r="H24" i="2"/>
  <c r="H249" i="2"/>
  <c r="H171" i="2"/>
  <c r="H170" i="2"/>
  <c r="H169" i="2"/>
  <c r="H167" i="2"/>
  <c r="H23" i="2"/>
  <c r="H22" i="2"/>
  <c r="H21" i="2"/>
  <c r="H133" i="2"/>
  <c r="H132" i="2"/>
  <c r="H27" i="2"/>
  <c r="H26" i="2"/>
  <c r="H20" i="2"/>
  <c r="H19" i="2"/>
  <c r="H18" i="2"/>
  <c r="H15" i="2"/>
  <c r="H14" i="2"/>
  <c r="H13" i="2"/>
  <c r="H12" i="2"/>
  <c r="H166" i="2"/>
  <c r="H17" i="2"/>
  <c r="H16" i="2"/>
  <c r="H131" i="2"/>
  <c r="H10" i="2"/>
  <c r="H9" i="2"/>
  <c r="H8" i="2"/>
  <c r="H11" i="2"/>
  <c r="H7" i="2"/>
  <c r="H6" i="2"/>
  <c r="H5" i="2"/>
  <c r="H4" i="2"/>
  <c r="H165" i="2"/>
  <c r="H161" i="2"/>
  <c r="H3" i="2"/>
  <c r="H2" i="2"/>
  <c r="H256" i="2"/>
  <c r="K32" i="1"/>
  <c r="J3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M32" i="1"/>
  <c r="V175" i="2"/>
  <c r="Y175" i="2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X101" i="2"/>
  <c r="V187" i="2"/>
  <c r="V183" i="2"/>
  <c r="V168" i="2"/>
  <c r="V162" i="2"/>
  <c r="V155" i="2"/>
  <c r="V219" i="2"/>
  <c r="V144" i="2"/>
  <c r="V57" i="2"/>
  <c r="V122" i="2"/>
  <c r="V51" i="2"/>
  <c r="V105" i="2"/>
  <c r="V101" i="2"/>
  <c r="V35" i="2"/>
  <c r="V68" i="2"/>
  <c r="V59" i="2"/>
  <c r="V137" i="2"/>
  <c r="V134" i="2"/>
  <c r="V26" i="2"/>
  <c r="V6" i="2"/>
  <c r="W35" i="2"/>
  <c r="W68" i="2"/>
  <c r="W59" i="2"/>
  <c r="W137" i="2"/>
  <c r="W134" i="2"/>
  <c r="W26" i="2"/>
  <c r="W6" i="2"/>
  <c r="W187" i="2"/>
  <c r="W183" i="2"/>
  <c r="W162" i="2"/>
  <c r="W155" i="2"/>
  <c r="W219" i="2"/>
  <c r="W144" i="2"/>
  <c r="W57" i="2"/>
  <c r="W122" i="2"/>
  <c r="W51" i="2"/>
  <c r="W105" i="2"/>
  <c r="Y256" i="2"/>
  <c r="Y2" i="2"/>
  <c r="Y3" i="2"/>
  <c r="Y161" i="2"/>
  <c r="Y165" i="2"/>
  <c r="Y4" i="2"/>
  <c r="Y5" i="2"/>
  <c r="Y6" i="2"/>
  <c r="Y7" i="2"/>
  <c r="Y11" i="2"/>
  <c r="Y8" i="2"/>
  <c r="Y9" i="2"/>
  <c r="Y10" i="2"/>
  <c r="Y131" i="2"/>
  <c r="Y16" i="2"/>
  <c r="Y17" i="2"/>
  <c r="Y166" i="2"/>
  <c r="Y12" i="2"/>
  <c r="Y13" i="2"/>
  <c r="Y14" i="2"/>
  <c r="Y15" i="2"/>
  <c r="Y18" i="2"/>
  <c r="Y19" i="2"/>
  <c r="Y20" i="2"/>
  <c r="Y26" i="2"/>
  <c r="Y27" i="2"/>
  <c r="Y132" i="2"/>
  <c r="Y133" i="2"/>
  <c r="Y21" i="2"/>
  <c r="Y22" i="2"/>
  <c r="Y23" i="2"/>
  <c r="Y167" i="2"/>
  <c r="Y169" i="2"/>
  <c r="Y170" i="2"/>
  <c r="Y171" i="2"/>
  <c r="Y249" i="2"/>
  <c r="Y24" i="2"/>
  <c r="Y172" i="2"/>
  <c r="Y134" i="2"/>
  <c r="Y25" i="2"/>
  <c r="Y173" i="2"/>
  <c r="Y174" i="2"/>
  <c r="Y28" i="2"/>
  <c r="Y135" i="2"/>
  <c r="Y29" i="2"/>
  <c r="Y176" i="2"/>
  <c r="Y177" i="2"/>
  <c r="Y31" i="2"/>
  <c r="Y52" i="2"/>
  <c r="Y53" i="2"/>
  <c r="Y136" i="2"/>
  <c r="Y32" i="2"/>
  <c r="Y137" i="2"/>
  <c r="Y33" i="2"/>
  <c r="Y34" i="2"/>
  <c r="Y59" i="2"/>
  <c r="Y60" i="2"/>
  <c r="Y186" i="2"/>
  <c r="Y62" i="2"/>
  <c r="Y63" i="2"/>
  <c r="Y64" i="2"/>
  <c r="Y65" i="2"/>
  <c r="Y66" i="2"/>
  <c r="Y67" i="2"/>
  <c r="Y68" i="2"/>
  <c r="Y69" i="2"/>
  <c r="Y70" i="2"/>
  <c r="Y190" i="2"/>
  <c r="Y191" i="2"/>
  <c r="Y192" i="2"/>
  <c r="Y193" i="2"/>
  <c r="Y75" i="2"/>
  <c r="Y76" i="2"/>
  <c r="Y77" i="2"/>
  <c r="Y78" i="2"/>
  <c r="Y250" i="2"/>
  <c r="Y35" i="2"/>
  <c r="Y36" i="2"/>
  <c r="Y37" i="2"/>
  <c r="Y194" i="2"/>
  <c r="Y195" i="2"/>
  <c r="Y196" i="2"/>
  <c r="Y197" i="2"/>
  <c r="Y87" i="2"/>
  <c r="Y201" i="2"/>
  <c r="Y203" i="2"/>
  <c r="Y38" i="2"/>
  <c r="Y39" i="2"/>
  <c r="Y40" i="2"/>
  <c r="Y205" i="2"/>
  <c r="Y206" i="2"/>
  <c r="Y41" i="2"/>
  <c r="Y42" i="2"/>
  <c r="Y44" i="2"/>
  <c r="Y99" i="2"/>
  <c r="Y207" i="2"/>
  <c r="Y101" i="2"/>
  <c r="Y102" i="2"/>
  <c r="Y208" i="2"/>
  <c r="Y45" i="2"/>
  <c r="Y105" i="2"/>
  <c r="Y106" i="2"/>
  <c r="Y138" i="2"/>
  <c r="Y46" i="2"/>
  <c r="Y47" i="2"/>
  <c r="Y48" i="2"/>
  <c r="Y50" i="2"/>
  <c r="Y51" i="2"/>
  <c r="Y209" i="2"/>
  <c r="Y54" i="2"/>
  <c r="Y56" i="2"/>
  <c r="Y142" i="2"/>
  <c r="Y143" i="2"/>
  <c r="Y120" i="2"/>
  <c r="Y121" i="2"/>
  <c r="Y122" i="2"/>
  <c r="Y123" i="2"/>
  <c r="Y124" i="2"/>
  <c r="Y57" i="2"/>
  <c r="Y126" i="2"/>
  <c r="Y127" i="2"/>
  <c r="Y128" i="2"/>
  <c r="Y129" i="2"/>
  <c r="Y130" i="2"/>
  <c r="Y58" i="2"/>
  <c r="Y61" i="2"/>
  <c r="Y210" i="2"/>
  <c r="Y211" i="2"/>
  <c r="Y212" i="2"/>
  <c r="Y213" i="2"/>
  <c r="Y214" i="2"/>
  <c r="Y215" i="2"/>
  <c r="Y139" i="2"/>
  <c r="Y140" i="2"/>
  <c r="Y141" i="2"/>
  <c r="Y216" i="2"/>
  <c r="Y217" i="2"/>
  <c r="Y144" i="2"/>
  <c r="Y145" i="2"/>
  <c r="Y218" i="2"/>
  <c r="Y219" i="2"/>
  <c r="Y71" i="2"/>
  <c r="Y220" i="2"/>
  <c r="Y72" i="2"/>
  <c r="Y73" i="2"/>
  <c r="Y74" i="2"/>
  <c r="Y221" i="2"/>
  <c r="Y222" i="2"/>
  <c r="Y155" i="2"/>
  <c r="Y156" i="2"/>
  <c r="Y223" i="2"/>
  <c r="Y224" i="2"/>
  <c r="Y225" i="2"/>
  <c r="Y226" i="2"/>
  <c r="Y252" i="2"/>
  <c r="Y162" i="2"/>
  <c r="Y163" i="2"/>
  <c r="Y164" i="2"/>
  <c r="Y227" i="2"/>
  <c r="Y228" i="2"/>
  <c r="Y229" i="2"/>
  <c r="Y168" i="2"/>
  <c r="Y230" i="2"/>
  <c r="Y231" i="2"/>
  <c r="Y232" i="2"/>
  <c r="Y79" i="2"/>
  <c r="Y80" i="2"/>
  <c r="Y146" i="2"/>
  <c r="Y81" i="2"/>
  <c r="Y82" i="2"/>
  <c r="Y233" i="2"/>
  <c r="Y178" i="2"/>
  <c r="Y179" i="2"/>
  <c r="Y180" i="2"/>
  <c r="Y181" i="2"/>
  <c r="Y182" i="2"/>
  <c r="Y183" i="2"/>
  <c r="Y184" i="2"/>
  <c r="Y185" i="2"/>
  <c r="Y234" i="2"/>
  <c r="Y187" i="2"/>
  <c r="Y188" i="2"/>
  <c r="Y189" i="2"/>
  <c r="Y237" i="2"/>
  <c r="Y240" i="2"/>
  <c r="Y241" i="2"/>
  <c r="Y83" i="2"/>
  <c r="Y84" i="2"/>
  <c r="Y242" i="2"/>
  <c r="Y243" i="2"/>
  <c r="Y244" i="2"/>
  <c r="Y198" i="2"/>
  <c r="Y199" i="2"/>
  <c r="Y200" i="2"/>
  <c r="Y147" i="2"/>
  <c r="Y202" i="2"/>
  <c r="Y148" i="2"/>
  <c r="Y204" i="2"/>
  <c r="Y149" i="2"/>
  <c r="Y85" i="2"/>
  <c r="Y86" i="2"/>
  <c r="Y88" i="2"/>
  <c r="Y150" i="2"/>
  <c r="Y89" i="2"/>
  <c r="Y90" i="2"/>
  <c r="Y91" i="2"/>
  <c r="Y92" i="2"/>
  <c r="Y93" i="2"/>
  <c r="Y94" i="2"/>
  <c r="Y151" i="2"/>
  <c r="Y95" i="2"/>
  <c r="Y152" i="2"/>
  <c r="Y153" i="2"/>
  <c r="Y96" i="2"/>
  <c r="Y245" i="2"/>
  <c r="Y97" i="2"/>
  <c r="Y154" i="2"/>
  <c r="Y98" i="2"/>
  <c r="Y100" i="2"/>
  <c r="Y254" i="2"/>
  <c r="Y103" i="2"/>
  <c r="Y104" i="2"/>
  <c r="Y107" i="2"/>
  <c r="Y157" i="2"/>
  <c r="Y108" i="2"/>
  <c r="Y109" i="2"/>
  <c r="Y110" i="2"/>
  <c r="Y111" i="2"/>
  <c r="V256" i="2"/>
  <c r="V2" i="2"/>
  <c r="V3" i="2"/>
  <c r="V161" i="2"/>
  <c r="V165" i="2"/>
  <c r="V4" i="2"/>
  <c r="V5" i="2"/>
  <c r="V7" i="2"/>
  <c r="V11" i="2"/>
  <c r="V8" i="2"/>
  <c r="V9" i="2"/>
  <c r="V10" i="2"/>
  <c r="V131" i="2"/>
  <c r="V16" i="2"/>
  <c r="V17" i="2"/>
  <c r="V166" i="2"/>
  <c r="V12" i="2"/>
  <c r="V13" i="2"/>
  <c r="V14" i="2"/>
  <c r="V15" i="2"/>
  <c r="V18" i="2"/>
  <c r="V19" i="2"/>
  <c r="V20" i="2"/>
  <c r="V27" i="2"/>
  <c r="V132" i="2"/>
  <c r="V133" i="2"/>
  <c r="V21" i="2"/>
  <c r="V22" i="2"/>
  <c r="V23" i="2"/>
  <c r="V167" i="2"/>
  <c r="V169" i="2"/>
  <c r="V170" i="2"/>
  <c r="V171" i="2"/>
  <c r="V249" i="2"/>
  <c r="V24" i="2"/>
  <c r="V172" i="2"/>
  <c r="V25" i="2"/>
  <c r="V173" i="2"/>
  <c r="V174" i="2"/>
  <c r="V28" i="2"/>
  <c r="V135" i="2"/>
  <c r="V29" i="2"/>
  <c r="V176" i="2"/>
  <c r="V177" i="2"/>
  <c r="V31" i="2"/>
  <c r="V52" i="2"/>
  <c r="V53" i="2"/>
  <c r="V136" i="2"/>
  <c r="V32" i="2"/>
  <c r="V33" i="2"/>
  <c r="V34" i="2"/>
  <c r="V60" i="2"/>
  <c r="V186" i="2"/>
  <c r="V62" i="2"/>
  <c r="V63" i="2"/>
  <c r="V64" i="2"/>
  <c r="V65" i="2"/>
  <c r="V66" i="2"/>
  <c r="V67" i="2"/>
  <c r="V69" i="2"/>
  <c r="V70" i="2"/>
  <c r="V190" i="2"/>
  <c r="V191" i="2"/>
  <c r="V192" i="2"/>
  <c r="V193" i="2"/>
  <c r="V75" i="2"/>
  <c r="V76" i="2"/>
  <c r="V77" i="2"/>
  <c r="V78" i="2"/>
  <c r="V250" i="2"/>
  <c r="V36" i="2"/>
  <c r="V37" i="2"/>
  <c r="V194" i="2"/>
  <c r="V195" i="2"/>
  <c r="V196" i="2"/>
  <c r="V197" i="2"/>
  <c r="V87" i="2"/>
  <c r="V201" i="2"/>
  <c r="V203" i="2"/>
  <c r="V38" i="2"/>
  <c r="V39" i="2"/>
  <c r="V40" i="2"/>
  <c r="V205" i="2"/>
  <c r="V206" i="2"/>
  <c r="V41" i="2"/>
  <c r="V42" i="2"/>
  <c r="V44" i="2"/>
  <c r="V99" i="2"/>
  <c r="V207" i="2"/>
  <c r="V102" i="2"/>
  <c r="V208" i="2"/>
  <c r="V45" i="2"/>
  <c r="V106" i="2"/>
  <c r="V138" i="2"/>
  <c r="V46" i="2"/>
  <c r="V47" i="2"/>
  <c r="V48" i="2"/>
  <c r="V50" i="2"/>
  <c r="V209" i="2"/>
  <c r="V54" i="2"/>
  <c r="V56" i="2"/>
  <c r="V142" i="2"/>
  <c r="V143" i="2"/>
  <c r="V120" i="2"/>
  <c r="V121" i="2"/>
  <c r="V123" i="2"/>
  <c r="V124" i="2"/>
  <c r="V126" i="2"/>
  <c r="V127" i="2"/>
  <c r="V128" i="2"/>
  <c r="V129" i="2"/>
  <c r="V130" i="2"/>
  <c r="V58" i="2"/>
  <c r="V61" i="2"/>
  <c r="V210" i="2"/>
  <c r="V211" i="2"/>
  <c r="V212" i="2"/>
  <c r="V213" i="2"/>
  <c r="V214" i="2"/>
  <c r="V215" i="2"/>
  <c r="V139" i="2"/>
  <c r="V140" i="2"/>
  <c r="V141" i="2"/>
  <c r="V216" i="2"/>
  <c r="V217" i="2"/>
  <c r="V145" i="2"/>
  <c r="V218" i="2"/>
  <c r="V71" i="2"/>
  <c r="V220" i="2"/>
  <c r="V72" i="2"/>
  <c r="V73" i="2"/>
  <c r="V74" i="2"/>
  <c r="V221" i="2"/>
  <c r="V222" i="2"/>
  <c r="V156" i="2"/>
  <c r="V223" i="2"/>
  <c r="V224" i="2"/>
  <c r="V225" i="2"/>
  <c r="V226" i="2"/>
  <c r="V252" i="2"/>
  <c r="V163" i="2"/>
  <c r="V164" i="2"/>
  <c r="V227" i="2"/>
  <c r="V228" i="2"/>
  <c r="V229" i="2"/>
  <c r="V230" i="2"/>
  <c r="V231" i="2"/>
  <c r="V232" i="2"/>
  <c r="V79" i="2"/>
  <c r="V80" i="2"/>
  <c r="V146" i="2"/>
  <c r="V81" i="2"/>
  <c r="V82" i="2"/>
  <c r="V233" i="2"/>
  <c r="V178" i="2"/>
  <c r="V179" i="2"/>
  <c r="V180" i="2"/>
  <c r="V181" i="2"/>
  <c r="V182" i="2"/>
  <c r="V184" i="2"/>
  <c r="V185" i="2"/>
  <c r="V234" i="2"/>
  <c r="V188" i="2"/>
  <c r="V189" i="2"/>
  <c r="V237" i="2"/>
  <c r="V240" i="2"/>
  <c r="V241" i="2"/>
  <c r="V83" i="2"/>
  <c r="V84" i="2"/>
  <c r="V242" i="2"/>
  <c r="V243" i="2"/>
  <c r="V244" i="2"/>
  <c r="V198" i="2"/>
  <c r="V199" i="2"/>
  <c r="V200" i="2"/>
  <c r="V147" i="2"/>
  <c r="V202" i="2"/>
  <c r="V148" i="2"/>
  <c r="V204" i="2"/>
  <c r="V149" i="2"/>
  <c r="V85" i="2"/>
  <c r="V86" i="2"/>
  <c r="V88" i="2"/>
  <c r="V150" i="2"/>
  <c r="V89" i="2"/>
  <c r="V90" i="2"/>
  <c r="V91" i="2"/>
  <c r="V92" i="2"/>
  <c r="V93" i="2"/>
  <c r="V94" i="2"/>
  <c r="V151" i="2"/>
  <c r="V95" i="2"/>
  <c r="V152" i="2"/>
  <c r="V153" i="2"/>
  <c r="V96" i="2"/>
  <c r="V245" i="2"/>
  <c r="V97" i="2"/>
  <c r="V154" i="2"/>
  <c r="V98" i="2"/>
  <c r="V100" i="2"/>
  <c r="V254" i="2"/>
  <c r="V103" i="2"/>
  <c r="V104" i="2"/>
  <c r="V107" i="2"/>
  <c r="V157" i="2"/>
  <c r="V108" i="2"/>
  <c r="V109" i="2"/>
  <c r="V110" i="2"/>
  <c r="V111" i="2"/>
  <c r="Q2" i="5"/>
  <c r="Q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J2" i="1"/>
  <c r="J142" i="5"/>
  <c r="D142" i="5"/>
  <c r="B142" i="5"/>
  <c r="B143" i="5"/>
  <c r="D143" i="5"/>
  <c r="J143" i="5"/>
  <c r="B218" i="5"/>
  <c r="B219" i="5"/>
  <c r="B220" i="5"/>
  <c r="B221" i="5"/>
  <c r="B222" i="5"/>
  <c r="D218" i="5"/>
  <c r="D219" i="5"/>
  <c r="D220" i="5"/>
  <c r="D221" i="5"/>
  <c r="D222" i="5"/>
  <c r="J218" i="5"/>
  <c r="J219" i="5"/>
  <c r="J220" i="5"/>
  <c r="J221" i="5"/>
  <c r="J222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K35" i="10"/>
  <c r="N91" i="2" s="1"/>
  <c r="K34" i="10"/>
  <c r="N90" i="2" s="1"/>
  <c r="K33" i="10"/>
  <c r="N89" i="2" s="1"/>
  <c r="K16" i="10"/>
  <c r="N151" i="2" s="1"/>
  <c r="K21" i="10"/>
  <c r="N245" i="2" s="1"/>
  <c r="K32" i="10"/>
  <c r="N111" i="2" s="1"/>
  <c r="K18" i="10"/>
  <c r="N152" i="2" s="1"/>
  <c r="K30" i="10"/>
  <c r="N109" i="2" s="1"/>
  <c r="K31" i="10"/>
  <c r="N110" i="2" s="1"/>
  <c r="I17" i="6"/>
  <c r="I8" i="6"/>
  <c r="S111" i="2" l="1"/>
  <c r="S157" i="2"/>
  <c r="S254" i="2"/>
  <c r="S97" i="2"/>
  <c r="S152" i="2"/>
  <c r="S93" i="2"/>
  <c r="S89" i="2"/>
  <c r="S85" i="2"/>
  <c r="S202" i="2"/>
  <c r="S198" i="2"/>
  <c r="S84" i="2"/>
  <c r="S237" i="2"/>
  <c r="S185" i="2"/>
  <c r="S180" i="2"/>
  <c r="S82" i="2"/>
  <c r="S79" i="2"/>
  <c r="S229" i="2"/>
  <c r="S163" i="2"/>
  <c r="S224" i="2"/>
  <c r="S221" i="2"/>
  <c r="S220" i="2"/>
  <c r="S217" i="2"/>
  <c r="S139" i="2"/>
  <c r="S212" i="2"/>
  <c r="S58" i="2"/>
  <c r="S127" i="2"/>
  <c r="S121" i="2"/>
  <c r="S56" i="2"/>
  <c r="S48" i="2"/>
  <c r="S106" i="2"/>
  <c r="S207" i="2"/>
  <c r="S41" i="2"/>
  <c r="S39" i="2"/>
  <c r="S87" i="2"/>
  <c r="S194" i="2"/>
  <c r="S78" i="2"/>
  <c r="S193" i="2"/>
  <c r="S70" i="2"/>
  <c r="S65" i="2"/>
  <c r="S186" i="2"/>
  <c r="S32" i="2"/>
  <c r="S31" i="2"/>
  <c r="S135" i="2"/>
  <c r="S25" i="2"/>
  <c r="S171" i="2"/>
  <c r="S23" i="2"/>
  <c r="S132" i="2"/>
  <c r="S18" i="2"/>
  <c r="S12" i="2"/>
  <c r="S131" i="2"/>
  <c r="S11" i="2"/>
  <c r="S165" i="2"/>
  <c r="S256" i="2"/>
  <c r="U116" i="2"/>
  <c r="U85" i="2"/>
  <c r="U93" i="2"/>
  <c r="U97" i="2"/>
  <c r="U157" i="2"/>
  <c r="U238" i="2"/>
  <c r="U114" i="2"/>
  <c r="U248" i="2"/>
  <c r="U148" i="2"/>
  <c r="U86" i="2"/>
  <c r="U90" i="2"/>
  <c r="U94" i="2"/>
  <c r="U153" i="2"/>
  <c r="U154" i="2"/>
  <c r="U103" i="2"/>
  <c r="U108" i="2"/>
  <c r="U235" i="2"/>
  <c r="U239" i="2"/>
  <c r="U115" i="2"/>
  <c r="U117" i="2"/>
  <c r="U251" i="2"/>
  <c r="U255" i="2"/>
  <c r="U125" i="2"/>
  <c r="U204" i="2"/>
  <c r="U88" i="2"/>
  <c r="U91" i="2"/>
  <c r="U151" i="2"/>
  <c r="U96" i="2"/>
  <c r="U98" i="2"/>
  <c r="U104" i="2"/>
  <c r="U109" i="2"/>
  <c r="U236" i="2"/>
  <c r="U112" i="2"/>
  <c r="U158" i="2"/>
  <c r="U118" i="2"/>
  <c r="U160" i="2"/>
  <c r="U253" i="2"/>
  <c r="U202" i="2"/>
  <c r="U89" i="2"/>
  <c r="U152" i="2"/>
  <c r="U254" i="2"/>
  <c r="U111" i="2"/>
  <c r="U147" i="2"/>
  <c r="U149" i="2"/>
  <c r="U150" i="2"/>
  <c r="U92" i="2"/>
  <c r="U95" i="2"/>
  <c r="U245" i="2"/>
  <c r="U100" i="2"/>
  <c r="U107" i="2"/>
  <c r="U110" i="2"/>
  <c r="U246" i="2"/>
  <c r="U113" i="2"/>
  <c r="U159" i="2"/>
  <c r="U119" i="2"/>
  <c r="U247" i="2"/>
  <c r="U198" i="2"/>
  <c r="U84" i="2"/>
  <c r="U237" i="2"/>
  <c r="U234" i="2"/>
  <c r="U182" i="2"/>
  <c r="U178" i="2"/>
  <c r="U146" i="2"/>
  <c r="U231" i="2"/>
  <c r="U228" i="2"/>
  <c r="U162" i="2"/>
  <c r="U224" i="2"/>
  <c r="U222" i="2"/>
  <c r="U72" i="2"/>
  <c r="U218" i="2"/>
  <c r="U216" i="2"/>
  <c r="U215" i="2"/>
  <c r="U211" i="2"/>
  <c r="U130" i="2"/>
  <c r="U126" i="2"/>
  <c r="U122" i="2"/>
  <c r="U142" i="2"/>
  <c r="U51" i="2"/>
  <c r="U46" i="2"/>
  <c r="U45" i="2"/>
  <c r="U207" i="2"/>
  <c r="U41" i="2"/>
  <c r="U39" i="2"/>
  <c r="U87" i="2"/>
  <c r="U194" i="2"/>
  <c r="U250" i="2"/>
  <c r="U75" i="2"/>
  <c r="U190" i="2"/>
  <c r="U67" i="2"/>
  <c r="U63" i="2"/>
  <c r="U59" i="2"/>
  <c r="U32" i="2"/>
  <c r="U31" i="2"/>
  <c r="U135" i="2"/>
  <c r="U173" i="2"/>
  <c r="U24" i="2"/>
  <c r="U169" i="2"/>
  <c r="U21" i="2"/>
  <c r="U26" i="2"/>
  <c r="U15" i="2"/>
  <c r="U166" i="2"/>
  <c r="U10" i="2"/>
  <c r="U7" i="2"/>
  <c r="U165" i="2"/>
  <c r="U256" i="2"/>
  <c r="U244" i="2"/>
  <c r="U83" i="2"/>
  <c r="U189" i="2"/>
  <c r="U185" i="2"/>
  <c r="U181" i="2"/>
  <c r="U233" i="2"/>
  <c r="U80" i="2"/>
  <c r="U230" i="2"/>
  <c r="U227" i="2"/>
  <c r="U252" i="2"/>
  <c r="U223" i="2"/>
  <c r="U221" i="2"/>
  <c r="U220" i="2"/>
  <c r="U145" i="2"/>
  <c r="U141" i="2"/>
  <c r="U214" i="2"/>
  <c r="U210" i="2"/>
  <c r="U129" i="2"/>
  <c r="U57" i="2"/>
  <c r="U121" i="2"/>
  <c r="U56" i="2"/>
  <c r="U50" i="2"/>
  <c r="U138" i="2"/>
  <c r="U208" i="2"/>
  <c r="U99" i="2"/>
  <c r="U206" i="2"/>
  <c r="U38" i="2"/>
  <c r="U197" i="2"/>
  <c r="U37" i="2"/>
  <c r="U78" i="2"/>
  <c r="U193" i="2"/>
  <c r="U70" i="2"/>
  <c r="U66" i="2"/>
  <c r="U62" i="2"/>
  <c r="U34" i="2"/>
  <c r="U136" i="2"/>
  <c r="U177" i="2"/>
  <c r="U28" i="2"/>
  <c r="U25" i="2"/>
  <c r="U249" i="2"/>
  <c r="U167" i="2"/>
  <c r="U133" i="2"/>
  <c r="U20" i="2"/>
  <c r="U14" i="2"/>
  <c r="U17" i="2"/>
  <c r="U9" i="2"/>
  <c r="U6" i="2"/>
  <c r="U161" i="2"/>
  <c r="U200" i="2"/>
  <c r="U241" i="2"/>
  <c r="U184" i="2"/>
  <c r="U82" i="2"/>
  <c r="U168" i="2"/>
  <c r="U226" i="2"/>
  <c r="U74" i="2"/>
  <c r="U144" i="2"/>
  <c r="U213" i="2"/>
  <c r="U128" i="2"/>
  <c r="U120" i="2"/>
  <c r="U48" i="2"/>
  <c r="U102" i="2"/>
  <c r="U205" i="2"/>
  <c r="U196" i="2"/>
  <c r="U77" i="2"/>
  <c r="U69" i="2"/>
  <c r="U186" i="2"/>
  <c r="U53" i="2"/>
  <c r="U175" i="2"/>
  <c r="U171" i="2"/>
  <c r="U132" i="2"/>
  <c r="U13" i="2"/>
  <c r="U8" i="2"/>
  <c r="U3" i="2"/>
  <c r="U243" i="2"/>
  <c r="U79" i="2"/>
  <c r="U71" i="2"/>
  <c r="U124" i="2"/>
  <c r="U44" i="2"/>
  <c r="U192" i="2"/>
  <c r="U33" i="2"/>
  <c r="U23" i="2"/>
  <c r="U5" i="2"/>
  <c r="U199" i="2"/>
  <c r="U240" i="2"/>
  <c r="U183" i="2"/>
  <c r="U81" i="2"/>
  <c r="U229" i="2"/>
  <c r="U225" i="2"/>
  <c r="U73" i="2"/>
  <c r="U217" i="2"/>
  <c r="U212" i="2"/>
  <c r="U127" i="2"/>
  <c r="U143" i="2"/>
  <c r="U47" i="2"/>
  <c r="U101" i="2"/>
  <c r="U40" i="2"/>
  <c r="U195" i="2"/>
  <c r="U76" i="2"/>
  <c r="U68" i="2"/>
  <c r="U60" i="2"/>
  <c r="U52" i="2"/>
  <c r="U174" i="2"/>
  <c r="U170" i="2"/>
  <c r="U27" i="2"/>
  <c r="U12" i="2"/>
  <c r="U11" i="2"/>
  <c r="U2" i="2"/>
  <c r="U188" i="2"/>
  <c r="U180" i="2"/>
  <c r="U164" i="2"/>
  <c r="U156" i="2"/>
  <c r="U140" i="2"/>
  <c r="U61" i="2"/>
  <c r="U54" i="2"/>
  <c r="U106" i="2"/>
  <c r="U203" i="2"/>
  <c r="U36" i="2"/>
  <c r="U65" i="2"/>
  <c r="U176" i="2"/>
  <c r="U134" i="2"/>
  <c r="U19" i="2"/>
  <c r="U16" i="2"/>
  <c r="U242" i="2"/>
  <c r="U187" i="2"/>
  <c r="U179" i="2"/>
  <c r="U232" i="2"/>
  <c r="U163" i="2"/>
  <c r="U155" i="2"/>
  <c r="U219" i="2"/>
  <c r="U139" i="2"/>
  <c r="U58" i="2"/>
  <c r="U123" i="2"/>
  <c r="U209" i="2"/>
  <c r="U105" i="2"/>
  <c r="U42" i="2"/>
  <c r="U201" i="2"/>
  <c r="U35" i="2"/>
  <c r="U191" i="2"/>
  <c r="U64" i="2"/>
  <c r="U137" i="2"/>
  <c r="U29" i="2"/>
  <c r="U172" i="2"/>
  <c r="U22" i="2"/>
  <c r="U18" i="2"/>
  <c r="U131" i="2"/>
  <c r="U4" i="2"/>
  <c r="T253" i="2"/>
  <c r="S238" i="2"/>
  <c r="S253" i="2"/>
  <c r="S255" i="2"/>
  <c r="S251" i="2"/>
  <c r="S117" i="2"/>
  <c r="S248" i="2"/>
  <c r="S125" i="2"/>
  <c r="S114" i="2"/>
  <c r="S247" i="2"/>
  <c r="S119" i="2"/>
  <c r="S159" i="2"/>
  <c r="S113" i="2"/>
  <c r="S115" i="2"/>
  <c r="S116" i="2"/>
  <c r="S160" i="2"/>
  <c r="S118" i="2"/>
  <c r="S158" i="2"/>
  <c r="S112" i="2"/>
  <c r="T255" i="2"/>
  <c r="T251" i="2"/>
  <c r="T117" i="2"/>
  <c r="T115" i="2"/>
  <c r="T248" i="2"/>
  <c r="T125" i="2"/>
  <c r="T116" i="2"/>
  <c r="T114" i="2"/>
  <c r="T247" i="2"/>
  <c r="T119" i="2"/>
  <c r="T159" i="2"/>
  <c r="T113" i="2"/>
  <c r="T160" i="2"/>
  <c r="T118" i="2"/>
  <c r="T158" i="2"/>
  <c r="T112" i="2"/>
  <c r="T239" i="2"/>
  <c r="T235" i="2"/>
  <c r="S246" i="2"/>
  <c r="S239" i="2"/>
  <c r="S235" i="2"/>
  <c r="S236" i="2"/>
  <c r="T238" i="2"/>
  <c r="T246" i="2"/>
  <c r="T236" i="2"/>
  <c r="S187" i="2"/>
  <c r="L37" i="1"/>
  <c r="L13" i="1"/>
  <c r="L9" i="1"/>
  <c r="L5" i="1"/>
  <c r="L24" i="1"/>
  <c r="L63" i="1"/>
  <c r="L15" i="1"/>
  <c r="L7" i="1"/>
  <c r="L70" i="1"/>
  <c r="L30" i="1"/>
  <c r="L14" i="1"/>
  <c r="L10" i="1"/>
  <c r="L6" i="1"/>
  <c r="S134" i="2"/>
  <c r="S35" i="2"/>
  <c r="S122" i="2"/>
  <c r="S155" i="2"/>
  <c r="S110" i="2"/>
  <c r="S107" i="2"/>
  <c r="S100" i="2"/>
  <c r="S245" i="2"/>
  <c r="S95" i="2"/>
  <c r="S92" i="2"/>
  <c r="S150" i="2"/>
  <c r="S149" i="2"/>
  <c r="S147" i="2"/>
  <c r="S244" i="2"/>
  <c r="S83" i="2"/>
  <c r="S189" i="2"/>
  <c r="S184" i="2"/>
  <c r="S179" i="2"/>
  <c r="S81" i="2"/>
  <c r="S232" i="2"/>
  <c r="S228" i="2"/>
  <c r="S252" i="2"/>
  <c r="S223" i="2"/>
  <c r="S74" i="2"/>
  <c r="S71" i="2"/>
  <c r="S216" i="2"/>
  <c r="S215" i="2"/>
  <c r="S211" i="2"/>
  <c r="S130" i="2"/>
  <c r="S126" i="2"/>
  <c r="S120" i="2"/>
  <c r="S54" i="2"/>
  <c r="S47" i="2"/>
  <c r="S45" i="2"/>
  <c r="S99" i="2"/>
  <c r="S206" i="2"/>
  <c r="S38" i="2"/>
  <c r="S197" i="2"/>
  <c r="S37" i="2"/>
  <c r="S77" i="2"/>
  <c r="S192" i="2"/>
  <c r="S69" i="2"/>
  <c r="S64" i="2"/>
  <c r="S60" i="2"/>
  <c r="S136" i="2"/>
  <c r="S177" i="2"/>
  <c r="S28" i="2"/>
  <c r="S172" i="2"/>
  <c r="S170" i="2"/>
  <c r="S22" i="2"/>
  <c r="S27" i="2"/>
  <c r="S15" i="2"/>
  <c r="S166" i="2"/>
  <c r="S10" i="2"/>
  <c r="S7" i="2"/>
  <c r="S161" i="2"/>
  <c r="S137" i="2"/>
  <c r="S101" i="2"/>
  <c r="S55" i="2"/>
  <c r="S104" i="2"/>
  <c r="S96" i="2"/>
  <c r="S91" i="2"/>
  <c r="S204" i="2"/>
  <c r="S200" i="2"/>
  <c r="S243" i="2"/>
  <c r="S241" i="2"/>
  <c r="S188" i="2"/>
  <c r="S182" i="2"/>
  <c r="S178" i="2"/>
  <c r="S146" i="2"/>
  <c r="S231" i="2"/>
  <c r="S227" i="2"/>
  <c r="S226" i="2"/>
  <c r="S156" i="2"/>
  <c r="S73" i="2"/>
  <c r="S218" i="2"/>
  <c r="S141" i="2"/>
  <c r="S214" i="2"/>
  <c r="S210" i="2"/>
  <c r="S129" i="2"/>
  <c r="S124" i="2"/>
  <c r="S143" i="2"/>
  <c r="S209" i="2"/>
  <c r="S46" i="2"/>
  <c r="S208" i="2"/>
  <c r="S44" i="2"/>
  <c r="S205" i="2"/>
  <c r="S203" i="2"/>
  <c r="S196" i="2"/>
  <c r="S36" i="2"/>
  <c r="S76" i="2"/>
  <c r="S191" i="2"/>
  <c r="S67" i="2"/>
  <c r="S63" i="2"/>
  <c r="S34" i="2"/>
  <c r="S53" i="2"/>
  <c r="S176" i="2"/>
  <c r="S174" i="2"/>
  <c r="S24" i="2"/>
  <c r="S169" i="2"/>
  <c r="S21" i="2"/>
  <c r="S20" i="2"/>
  <c r="S14" i="2"/>
  <c r="S17" i="2"/>
  <c r="S9" i="2"/>
  <c r="S5" i="2"/>
  <c r="S3" i="2"/>
  <c r="S6" i="2"/>
  <c r="S59" i="2"/>
  <c r="S168" i="2"/>
  <c r="S109" i="2"/>
  <c r="S98" i="2"/>
  <c r="S151" i="2"/>
  <c r="S88" i="2"/>
  <c r="S108" i="2"/>
  <c r="S103" i="2"/>
  <c r="S154" i="2"/>
  <c r="S153" i="2"/>
  <c r="S94" i="2"/>
  <c r="S90" i="2"/>
  <c r="S86" i="2"/>
  <c r="S148" i="2"/>
  <c r="S199" i="2"/>
  <c r="S242" i="2"/>
  <c r="S240" i="2"/>
  <c r="S234" i="2"/>
  <c r="S181" i="2"/>
  <c r="S233" i="2"/>
  <c r="S80" i="2"/>
  <c r="S230" i="2"/>
  <c r="S164" i="2"/>
  <c r="S225" i="2"/>
  <c r="S222" i="2"/>
  <c r="S72" i="2"/>
  <c r="S145" i="2"/>
  <c r="S140" i="2"/>
  <c r="S213" i="2"/>
  <c r="S61" i="2"/>
  <c r="S128" i="2"/>
  <c r="S123" i="2"/>
  <c r="S142" i="2"/>
  <c r="S50" i="2"/>
  <c r="S138" i="2"/>
  <c r="S102" i="2"/>
  <c r="S42" i="2"/>
  <c r="S40" i="2"/>
  <c r="S201" i="2"/>
  <c r="S195" i="2"/>
  <c r="S250" i="2"/>
  <c r="S75" i="2"/>
  <c r="S190" i="2"/>
  <c r="S66" i="2"/>
  <c r="S62" i="2"/>
  <c r="S33" i="2"/>
  <c r="S52" i="2"/>
  <c r="S29" i="2"/>
  <c r="S173" i="2"/>
  <c r="S249" i="2"/>
  <c r="S167" i="2"/>
  <c r="S133" i="2"/>
  <c r="S19" i="2"/>
  <c r="S13" i="2"/>
  <c r="S16" i="2"/>
  <c r="S8" i="2"/>
  <c r="S4" i="2"/>
  <c r="S2" i="2"/>
  <c r="S175" i="2"/>
  <c r="S162" i="2"/>
  <c r="S105" i="2"/>
  <c r="S144" i="2"/>
  <c r="S57" i="2"/>
  <c r="S26" i="2"/>
  <c r="S68" i="2"/>
  <c r="S51" i="2"/>
  <c r="S219" i="2"/>
  <c r="S183" i="2"/>
  <c r="S30" i="2"/>
  <c r="T55" i="2"/>
  <c r="U55" i="2"/>
  <c r="T30" i="2"/>
  <c r="U30" i="2"/>
  <c r="Y43" i="2"/>
  <c r="V43" i="2"/>
  <c r="S43" i="2" s="1"/>
  <c r="T147" i="2"/>
  <c r="T150" i="2"/>
  <c r="T21" i="2"/>
  <c r="T90" i="2"/>
  <c r="T29" i="2"/>
  <c r="T51" i="2"/>
  <c r="T47" i="2"/>
  <c r="T197" i="2"/>
  <c r="T192" i="2"/>
  <c r="T172" i="2"/>
  <c r="T92" i="2"/>
  <c r="T215" i="2"/>
  <c r="T185" i="2"/>
  <c r="T81" i="2"/>
  <c r="T71" i="2"/>
  <c r="T121" i="2"/>
  <c r="T99" i="2"/>
  <c r="T206" i="2"/>
  <c r="T70" i="2"/>
  <c r="T136" i="2"/>
  <c r="T171" i="2"/>
  <c r="T27" i="2"/>
  <c r="T161" i="2"/>
  <c r="T37" i="2"/>
  <c r="T198" i="2"/>
  <c r="T252" i="2"/>
  <c r="T254" i="2"/>
  <c r="T85" i="2"/>
  <c r="T237" i="2"/>
  <c r="T231" i="2"/>
  <c r="T229" i="2"/>
  <c r="T223" i="2"/>
  <c r="T139" i="2"/>
  <c r="T58" i="2"/>
  <c r="T209" i="2"/>
  <c r="T208" i="2"/>
  <c r="T207" i="2"/>
  <c r="T194" i="2"/>
  <c r="T176" i="2"/>
  <c r="T175" i="2"/>
  <c r="T170" i="2"/>
  <c r="T18" i="2"/>
  <c r="T82" i="2"/>
  <c r="T15" i="2"/>
  <c r="T181" i="2"/>
  <c r="T80" i="2"/>
  <c r="T72" i="2"/>
  <c r="T145" i="2"/>
  <c r="T128" i="2"/>
  <c r="T142" i="2"/>
  <c r="T138" i="2"/>
  <c r="T42" i="2"/>
  <c r="T144" i="2"/>
  <c r="T108" i="2"/>
  <c r="T153" i="2"/>
  <c r="T242" i="2"/>
  <c r="T104" i="2"/>
  <c r="T91" i="2"/>
  <c r="T204" i="2"/>
  <c r="T200" i="2"/>
  <c r="T182" i="2"/>
  <c r="T146" i="2"/>
  <c r="T73" i="2"/>
  <c r="T218" i="2"/>
  <c r="T143" i="2"/>
  <c r="T46" i="2"/>
  <c r="T205" i="2"/>
  <c r="T63" i="2"/>
  <c r="T20" i="2"/>
  <c r="T3" i="2"/>
  <c r="T137" i="2"/>
  <c r="T57" i="2"/>
  <c r="T109" i="2"/>
  <c r="T103" i="2"/>
  <c r="T96" i="2"/>
  <c r="T88" i="2"/>
  <c r="T240" i="2"/>
  <c r="T178" i="2"/>
  <c r="T210" i="2"/>
  <c r="T201" i="2"/>
  <c r="T250" i="2"/>
  <c r="T75" i="2"/>
  <c r="T9" i="2"/>
  <c r="T168" i="2"/>
  <c r="T256" i="2"/>
  <c r="T154" i="2"/>
  <c r="T94" i="2"/>
  <c r="T86" i="2"/>
  <c r="T61" i="2"/>
  <c r="T62" i="2"/>
  <c r="T33" i="2"/>
  <c r="T249" i="2"/>
  <c r="T19" i="2"/>
  <c r="T13" i="2"/>
  <c r="T8" i="2"/>
  <c r="T2" i="2"/>
  <c r="T66" i="2"/>
  <c r="T52" i="2"/>
  <c r="T133" i="2"/>
  <c r="T16" i="2"/>
  <c r="T220" i="2"/>
  <c r="T34" i="2"/>
  <c r="T152" i="2"/>
  <c r="T89" i="2"/>
  <c r="T180" i="2"/>
  <c r="T79" i="2"/>
  <c r="T56" i="2"/>
  <c r="T41" i="2"/>
  <c r="T87" i="2"/>
  <c r="T78" i="2"/>
  <c r="T193" i="2"/>
  <c r="T186" i="2"/>
  <c r="T32" i="2"/>
  <c r="T31" i="2"/>
  <c r="T135" i="2"/>
  <c r="T23" i="2"/>
  <c r="T12" i="2"/>
  <c r="T11" i="2"/>
  <c r="T111" i="2"/>
  <c r="T157" i="2"/>
  <c r="T98" i="2"/>
  <c r="T93" i="2"/>
  <c r="T97" i="2"/>
  <c r="T183" i="2"/>
  <c r="T25" i="2"/>
  <c r="T101" i="2"/>
  <c r="T14" i="2"/>
  <c r="T4" i="2"/>
  <c r="T74" i="2"/>
  <c r="T148" i="2"/>
  <c r="T233" i="2"/>
  <c r="T227" i="2"/>
  <c r="T224" i="2"/>
  <c r="T221" i="2"/>
  <c r="T124" i="2"/>
  <c r="T36" i="2"/>
  <c r="T53" i="2"/>
  <c r="T174" i="2"/>
  <c r="T17" i="2"/>
  <c r="T45" i="2"/>
  <c r="T77" i="2"/>
  <c r="T28" i="2"/>
  <c r="T7" i="2"/>
  <c r="T134" i="2"/>
  <c r="T35" i="2"/>
  <c r="T110" i="2"/>
  <c r="T107" i="2"/>
  <c r="T245" i="2"/>
  <c r="T151" i="2"/>
  <c r="T202" i="2"/>
  <c r="T84" i="2"/>
  <c r="T234" i="2"/>
  <c r="T230" i="2"/>
  <c r="T216" i="2"/>
  <c r="T141" i="2"/>
  <c r="T214" i="2"/>
  <c r="T129" i="2"/>
  <c r="T126" i="2"/>
  <c r="T54" i="2"/>
  <c r="T50" i="2"/>
  <c r="T44" i="2"/>
  <c r="T38" i="2"/>
  <c r="T196" i="2"/>
  <c r="T190" i="2"/>
  <c r="T64" i="2"/>
  <c r="T59" i="2"/>
  <c r="T177" i="2"/>
  <c r="T173" i="2"/>
  <c r="T24" i="2"/>
  <c r="T167" i="2"/>
  <c r="T26" i="2"/>
  <c r="T166" i="2"/>
  <c r="T131" i="2"/>
  <c r="T100" i="2"/>
  <c r="T95" i="2"/>
  <c r="T149" i="2"/>
  <c r="T244" i="2"/>
  <c r="T22" i="2"/>
  <c r="T83" i="2"/>
  <c r="T243" i="2"/>
  <c r="T241" i="2"/>
  <c r="T188" i="2"/>
  <c r="T184" i="2"/>
  <c r="T164" i="2"/>
  <c r="T226" i="2"/>
  <c r="T156" i="2"/>
  <c r="T140" i="2"/>
  <c r="T213" i="2"/>
  <c r="T120" i="2"/>
  <c r="T48" i="2"/>
  <c r="T106" i="2"/>
  <c r="T102" i="2"/>
  <c r="T203" i="2"/>
  <c r="T69" i="2"/>
  <c r="T65" i="2"/>
  <c r="T132" i="2"/>
  <c r="T5" i="2"/>
  <c r="T199" i="2"/>
  <c r="T187" i="2"/>
  <c r="T179" i="2"/>
  <c r="T232" i="2"/>
  <c r="T163" i="2"/>
  <c r="T225" i="2"/>
  <c r="T155" i="2"/>
  <c r="T219" i="2"/>
  <c r="T217" i="2"/>
  <c r="T212" i="2"/>
  <c r="T127" i="2"/>
  <c r="T123" i="2"/>
  <c r="T105" i="2"/>
  <c r="T40" i="2"/>
  <c r="T195" i="2"/>
  <c r="T76" i="2"/>
  <c r="T191" i="2"/>
  <c r="T68" i="2"/>
  <c r="T60" i="2"/>
  <c r="T228" i="2"/>
  <c r="T162" i="2"/>
  <c r="T222" i="2"/>
  <c r="T211" i="2"/>
  <c r="T130" i="2"/>
  <c r="T122" i="2"/>
  <c r="T39" i="2"/>
  <c r="T67" i="2"/>
  <c r="T169" i="2"/>
  <c r="T10" i="2"/>
  <c r="T165" i="2"/>
  <c r="T189" i="2"/>
  <c r="T6" i="2"/>
  <c r="J135" i="5"/>
  <c r="J136" i="5"/>
  <c r="J137" i="5"/>
  <c r="J2" i="5"/>
  <c r="J3" i="5"/>
  <c r="J4" i="5"/>
  <c r="J138" i="5"/>
  <c r="J139" i="5"/>
  <c r="J5" i="5"/>
  <c r="J6" i="5"/>
  <c r="J164" i="5"/>
  <c r="J165" i="5"/>
  <c r="J150" i="5"/>
  <c r="J151" i="5"/>
  <c r="J186" i="5"/>
  <c r="J166" i="5"/>
  <c r="J7" i="5"/>
  <c r="J8" i="5"/>
  <c r="J124" i="5"/>
  <c r="J125" i="5"/>
  <c r="J176" i="5"/>
  <c r="J9" i="5"/>
  <c r="J173" i="5"/>
  <c r="J174" i="5"/>
  <c r="J10" i="5"/>
  <c r="J184" i="5"/>
  <c r="J11" i="5"/>
  <c r="J12" i="5"/>
  <c r="J13" i="5"/>
  <c r="J14" i="5"/>
  <c r="J15" i="5"/>
  <c r="J16" i="5"/>
  <c r="J17" i="5"/>
  <c r="J18" i="5"/>
  <c r="J19" i="5"/>
  <c r="J162" i="5"/>
  <c r="J121" i="5"/>
  <c r="J122" i="5"/>
  <c r="J20" i="5"/>
  <c r="J21" i="5"/>
  <c r="J140" i="5"/>
  <c r="J160" i="5"/>
  <c r="J161" i="5"/>
  <c r="J22" i="5"/>
  <c r="J23" i="5"/>
  <c r="J24" i="5"/>
  <c r="J25" i="5"/>
  <c r="J26" i="5"/>
  <c r="J27" i="5"/>
  <c r="J28" i="5"/>
  <c r="J29" i="5"/>
  <c r="J178" i="5"/>
  <c r="J179" i="5"/>
  <c r="J126" i="5"/>
  <c r="J30" i="5"/>
  <c r="J31" i="5"/>
  <c r="J32" i="5"/>
  <c r="J33" i="5"/>
  <c r="J34" i="5"/>
  <c r="J35" i="5"/>
  <c r="J141" i="5"/>
  <c r="J36" i="5"/>
  <c r="J159" i="5"/>
  <c r="J37" i="5"/>
  <c r="J38" i="5"/>
  <c r="J39" i="5"/>
  <c r="J40" i="5"/>
  <c r="J41" i="5"/>
  <c r="J134" i="5"/>
  <c r="J42" i="5"/>
  <c r="J43" i="5"/>
  <c r="J44" i="5"/>
  <c r="J45" i="5"/>
  <c r="J46" i="5"/>
  <c r="J152" i="5"/>
  <c r="J153" i="5"/>
  <c r="J47" i="5"/>
  <c r="J48" i="5"/>
  <c r="J49" i="5"/>
  <c r="J50" i="5"/>
  <c r="J51" i="5"/>
  <c r="J52" i="5"/>
  <c r="J167" i="5"/>
  <c r="J53" i="5"/>
  <c r="J54" i="5"/>
  <c r="J55" i="5"/>
  <c r="J185" i="5"/>
  <c r="J56" i="5"/>
  <c r="J57" i="5"/>
  <c r="J58" i="5"/>
  <c r="J59" i="5"/>
  <c r="J60" i="5"/>
  <c r="J61" i="5"/>
  <c r="J154" i="5"/>
  <c r="J144" i="5"/>
  <c r="J62" i="5"/>
  <c r="J63" i="5"/>
  <c r="J64" i="5"/>
  <c r="J177" i="5"/>
  <c r="J156" i="5"/>
  <c r="J65" i="5"/>
  <c r="J157" i="5"/>
  <c r="J158" i="5"/>
  <c r="J66" i="5"/>
  <c r="J67" i="5"/>
  <c r="J68" i="5"/>
  <c r="J69" i="5"/>
  <c r="J70" i="5"/>
  <c r="J163" i="5"/>
  <c r="J180" i="5"/>
  <c r="J71" i="5"/>
  <c r="J72" i="5"/>
  <c r="J73" i="5"/>
  <c r="J74" i="5"/>
  <c r="J75" i="5"/>
  <c r="J76" i="5"/>
  <c r="J77" i="5"/>
  <c r="J78" i="5"/>
  <c r="J79" i="5"/>
  <c r="J168" i="5"/>
  <c r="J181" i="5"/>
  <c r="J80" i="5"/>
  <c r="J81" i="5"/>
  <c r="J82" i="5"/>
  <c r="J83" i="5"/>
  <c r="J84" i="5"/>
  <c r="J85" i="5"/>
  <c r="J86" i="5"/>
  <c r="J87" i="5"/>
  <c r="J88" i="5"/>
  <c r="J123" i="5"/>
  <c r="J89" i="5"/>
  <c r="J90" i="5"/>
  <c r="J175" i="5"/>
  <c r="J91" i="5"/>
  <c r="J92" i="5"/>
  <c r="J145" i="5"/>
  <c r="J172" i="5"/>
  <c r="J93" i="5"/>
  <c r="J169" i="5"/>
  <c r="J94" i="5"/>
  <c r="J127" i="5"/>
  <c r="J128" i="5"/>
  <c r="J95" i="5"/>
  <c r="J96" i="5"/>
  <c r="J97" i="5"/>
  <c r="J98" i="5"/>
  <c r="J99" i="5"/>
  <c r="J100" i="5"/>
  <c r="J101" i="5"/>
  <c r="J102" i="5"/>
  <c r="J146" i="5"/>
  <c r="J103" i="5"/>
  <c r="J129" i="5"/>
  <c r="J104" i="5"/>
  <c r="J105" i="5"/>
  <c r="J170" i="5"/>
  <c r="J171" i="5"/>
  <c r="J182" i="5"/>
  <c r="J183" i="5"/>
  <c r="J106" i="5"/>
  <c r="J147" i="5"/>
  <c r="J148" i="5"/>
  <c r="J107" i="5"/>
  <c r="J108" i="5"/>
  <c r="J109" i="5"/>
  <c r="J130" i="5"/>
  <c r="J131" i="5"/>
  <c r="J149" i="5"/>
  <c r="J110" i="5"/>
  <c r="J111" i="5"/>
  <c r="J112" i="5"/>
  <c r="J113" i="5"/>
  <c r="J114" i="5"/>
  <c r="J115" i="5"/>
  <c r="J132" i="5"/>
  <c r="J133" i="5"/>
  <c r="J116" i="5"/>
  <c r="J117" i="5"/>
  <c r="J118" i="5"/>
  <c r="J119" i="5"/>
  <c r="J155" i="5"/>
  <c r="J120" i="5"/>
  <c r="K3" i="10"/>
  <c r="N86" i="2" s="1"/>
  <c r="K4" i="10"/>
  <c r="N94" i="2" s="1"/>
  <c r="K5" i="10"/>
  <c r="N95" i="2" s="1"/>
  <c r="K6" i="10"/>
  <c r="K7" i="10"/>
  <c r="N154" i="2" s="1"/>
  <c r="K8" i="10"/>
  <c r="N104" i="2" s="1"/>
  <c r="K9" i="10"/>
  <c r="N202" i="2" s="1"/>
  <c r="K10" i="10"/>
  <c r="N147" i="2" s="1"/>
  <c r="K11" i="10"/>
  <c r="N148" i="2" s="1"/>
  <c r="K12" i="10"/>
  <c r="N85" i="2" s="1"/>
  <c r="K13" i="10"/>
  <c r="N88" i="2" s="1"/>
  <c r="K14" i="10"/>
  <c r="N150" i="2" s="1"/>
  <c r="K15" i="10"/>
  <c r="N92" i="2" s="1"/>
  <c r="K17" i="10"/>
  <c r="N93" i="2" s="1"/>
  <c r="K19" i="10"/>
  <c r="N153" i="2" s="1"/>
  <c r="K20" i="10"/>
  <c r="N96" i="2" s="1"/>
  <c r="K22" i="10"/>
  <c r="N97" i="2" s="1"/>
  <c r="K23" i="10"/>
  <c r="N98" i="2" s="1"/>
  <c r="K24" i="10"/>
  <c r="N100" i="2" s="1"/>
  <c r="K25" i="10"/>
  <c r="N254" i="2" s="1"/>
  <c r="K26" i="10"/>
  <c r="N103" i="2" s="1"/>
  <c r="K27" i="10"/>
  <c r="N107" i="2" s="1"/>
  <c r="K28" i="10"/>
  <c r="N157" i="2" s="1"/>
  <c r="K29" i="10"/>
  <c r="N108" i="2" s="1"/>
  <c r="K2" i="10"/>
  <c r="N149" i="2" s="1"/>
  <c r="E33" i="6"/>
  <c r="E43" i="6"/>
  <c r="E42" i="6"/>
  <c r="E41" i="6"/>
  <c r="E36" i="6"/>
  <c r="G30" i="6"/>
  <c r="E32" i="6"/>
  <c r="E29" i="6"/>
  <c r="E28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26" i="6"/>
  <c r="M20" i="6"/>
  <c r="M21" i="6"/>
  <c r="M22" i="6"/>
  <c r="M23" i="6"/>
  <c r="M19" i="6"/>
  <c r="C3" i="6"/>
  <c r="E3" i="6" s="1"/>
  <c r="C4" i="6"/>
  <c r="E4" i="6" s="1"/>
  <c r="C5" i="6"/>
  <c r="E5" i="6" s="1"/>
  <c r="C6" i="6"/>
  <c r="E6" i="6" s="1"/>
  <c r="C7" i="6"/>
  <c r="E7" i="6" s="1"/>
  <c r="C8" i="6"/>
  <c r="E8" i="6" s="1"/>
  <c r="C9" i="6"/>
  <c r="E9" i="6" s="1"/>
  <c r="C10" i="6"/>
  <c r="E10" i="6" s="1"/>
  <c r="C11" i="6"/>
  <c r="E11" i="6" s="1"/>
  <c r="C12" i="6"/>
  <c r="E12" i="6" s="1"/>
  <c r="C13" i="6"/>
  <c r="E13" i="6" s="1"/>
  <c r="C14" i="6"/>
  <c r="E14" i="6" s="1"/>
  <c r="C15" i="6"/>
  <c r="E15" i="6" s="1"/>
  <c r="C16" i="6"/>
  <c r="E16" i="6" s="1"/>
  <c r="C17" i="6"/>
  <c r="C18" i="6"/>
  <c r="E18" i="6" s="1"/>
  <c r="C19" i="6"/>
  <c r="E19" i="6" s="1"/>
  <c r="C20" i="6"/>
  <c r="E20" i="6" s="1"/>
  <c r="C21" i="6"/>
  <c r="C22" i="6"/>
  <c r="E22" i="6" s="1"/>
  <c r="C23" i="6"/>
  <c r="E23" i="6" s="1"/>
  <c r="C2" i="6"/>
  <c r="O223" i="5"/>
  <c r="B135" i="5"/>
  <c r="B136" i="5"/>
  <c r="B137" i="5"/>
  <c r="B2" i="5"/>
  <c r="B3" i="5"/>
  <c r="B4" i="5"/>
  <c r="B138" i="5"/>
  <c r="B139" i="5"/>
  <c r="B5" i="5"/>
  <c r="B6" i="5"/>
  <c r="B164" i="5"/>
  <c r="B165" i="5"/>
  <c r="B150" i="5"/>
  <c r="B151" i="5"/>
  <c r="B186" i="5"/>
  <c r="B166" i="5"/>
  <c r="B7" i="5"/>
  <c r="B8" i="5"/>
  <c r="B124" i="5"/>
  <c r="B125" i="5"/>
  <c r="B176" i="5"/>
  <c r="B9" i="5"/>
  <c r="B173" i="5"/>
  <c r="B174" i="5"/>
  <c r="B10" i="5"/>
  <c r="B184" i="5"/>
  <c r="B11" i="5"/>
  <c r="B12" i="5"/>
  <c r="B13" i="5"/>
  <c r="B14" i="5"/>
  <c r="B15" i="5"/>
  <c r="B16" i="5"/>
  <c r="B17" i="5"/>
  <c r="B18" i="5"/>
  <c r="B19" i="5"/>
  <c r="B162" i="5"/>
  <c r="B121" i="5"/>
  <c r="B122" i="5"/>
  <c r="B20" i="5"/>
  <c r="B21" i="5"/>
  <c r="B140" i="5"/>
  <c r="B160" i="5"/>
  <c r="B161" i="5"/>
  <c r="B22" i="5"/>
  <c r="B23" i="5"/>
  <c r="B24" i="5"/>
  <c r="B25" i="5"/>
  <c r="B26" i="5"/>
  <c r="B27" i="5"/>
  <c r="B28" i="5"/>
  <c r="B29" i="5"/>
  <c r="B178" i="5"/>
  <c r="B179" i="5"/>
  <c r="B126" i="5"/>
  <c r="B30" i="5"/>
  <c r="B31" i="5"/>
  <c r="B32" i="5"/>
  <c r="B33" i="5"/>
  <c r="B34" i="5"/>
  <c r="B35" i="5"/>
  <c r="B141" i="5"/>
  <c r="B36" i="5"/>
  <c r="B159" i="5"/>
  <c r="B37" i="5"/>
  <c r="B38" i="5"/>
  <c r="B39" i="5"/>
  <c r="B40" i="5"/>
  <c r="B41" i="5"/>
  <c r="B134" i="5"/>
  <c r="B42" i="5"/>
  <c r="B43" i="5"/>
  <c r="B44" i="5"/>
  <c r="B45" i="5"/>
  <c r="B46" i="5"/>
  <c r="B152" i="5"/>
  <c r="B153" i="5"/>
  <c r="B47" i="5"/>
  <c r="B48" i="5"/>
  <c r="B49" i="5"/>
  <c r="B50" i="5"/>
  <c r="B51" i="5"/>
  <c r="B52" i="5"/>
  <c r="B167" i="5"/>
  <c r="B53" i="5"/>
  <c r="B54" i="5"/>
  <c r="B55" i="5"/>
  <c r="B185" i="5"/>
  <c r="B56" i="5"/>
  <c r="B57" i="5"/>
  <c r="B58" i="5"/>
  <c r="B59" i="5"/>
  <c r="B60" i="5"/>
  <c r="B61" i="5"/>
  <c r="B154" i="5"/>
  <c r="B144" i="5"/>
  <c r="B62" i="5"/>
  <c r="B63" i="5"/>
  <c r="B64" i="5"/>
  <c r="B177" i="5"/>
  <c r="B156" i="5"/>
  <c r="B65" i="5"/>
  <c r="B157" i="5"/>
  <c r="B158" i="5"/>
  <c r="B66" i="5"/>
  <c r="B67" i="5"/>
  <c r="B68" i="5"/>
  <c r="B69" i="5"/>
  <c r="B70" i="5"/>
  <c r="B163" i="5"/>
  <c r="B180" i="5"/>
  <c r="B71" i="5"/>
  <c r="B72" i="5"/>
  <c r="B73" i="5"/>
  <c r="B74" i="5"/>
  <c r="B75" i="5"/>
  <c r="B76" i="5"/>
  <c r="B77" i="5"/>
  <c r="B78" i="5"/>
  <c r="B79" i="5"/>
  <c r="B168" i="5"/>
  <c r="B181" i="5"/>
  <c r="B80" i="5"/>
  <c r="B81" i="5"/>
  <c r="B82" i="5"/>
  <c r="B83" i="5"/>
  <c r="B84" i="5"/>
  <c r="B85" i="5"/>
  <c r="B86" i="5"/>
  <c r="B87" i="5"/>
  <c r="B88" i="5"/>
  <c r="B123" i="5"/>
  <c r="B89" i="5"/>
  <c r="B90" i="5"/>
  <c r="B175" i="5"/>
  <c r="B91" i="5"/>
  <c r="B92" i="5"/>
  <c r="B145" i="5"/>
  <c r="B172" i="5"/>
  <c r="B93" i="5"/>
  <c r="B169" i="5"/>
  <c r="B94" i="5"/>
  <c r="B127" i="5"/>
  <c r="B128" i="5"/>
  <c r="B95" i="5"/>
  <c r="B96" i="5"/>
  <c r="B97" i="5"/>
  <c r="B98" i="5"/>
  <c r="B99" i="5"/>
  <c r="B100" i="5"/>
  <c r="B101" i="5"/>
  <c r="B102" i="5"/>
  <c r="B146" i="5"/>
  <c r="B103" i="5"/>
  <c r="B129" i="5"/>
  <c r="B104" i="5"/>
  <c r="B105" i="5"/>
  <c r="B170" i="5"/>
  <c r="B171" i="5"/>
  <c r="B182" i="5"/>
  <c r="B183" i="5"/>
  <c r="B106" i="5"/>
  <c r="B147" i="5"/>
  <c r="B148" i="5"/>
  <c r="B107" i="5"/>
  <c r="B108" i="5"/>
  <c r="B109" i="5"/>
  <c r="B130" i="5"/>
  <c r="B131" i="5"/>
  <c r="B149" i="5"/>
  <c r="B110" i="5"/>
  <c r="B111" i="5"/>
  <c r="B112" i="5"/>
  <c r="B113" i="5"/>
  <c r="B114" i="5"/>
  <c r="B115" i="5"/>
  <c r="B132" i="5"/>
  <c r="B133" i="5"/>
  <c r="B116" i="5"/>
  <c r="B117" i="5"/>
  <c r="B118" i="5"/>
  <c r="B119" i="5"/>
  <c r="B155" i="5"/>
  <c r="B120" i="5"/>
  <c r="D135" i="5"/>
  <c r="D136" i="5"/>
  <c r="D137" i="5"/>
  <c r="D2" i="5"/>
  <c r="D3" i="5"/>
  <c r="D4" i="5"/>
  <c r="D138" i="5"/>
  <c r="D139" i="5"/>
  <c r="D5" i="5"/>
  <c r="D6" i="5"/>
  <c r="D164" i="5"/>
  <c r="D165" i="5"/>
  <c r="D150" i="5"/>
  <c r="D151" i="5"/>
  <c r="D186" i="5"/>
  <c r="D166" i="5"/>
  <c r="D7" i="5"/>
  <c r="D8" i="5"/>
  <c r="D124" i="5"/>
  <c r="D125" i="5"/>
  <c r="D176" i="5"/>
  <c r="D9" i="5"/>
  <c r="D173" i="5"/>
  <c r="D174" i="5"/>
  <c r="D10" i="5"/>
  <c r="D184" i="5"/>
  <c r="D11" i="5"/>
  <c r="D12" i="5"/>
  <c r="D13" i="5"/>
  <c r="D14" i="5"/>
  <c r="D15" i="5"/>
  <c r="D16" i="5"/>
  <c r="D17" i="5"/>
  <c r="D18" i="5"/>
  <c r="D19" i="5"/>
  <c r="D162" i="5"/>
  <c r="D121" i="5"/>
  <c r="D122" i="5"/>
  <c r="D20" i="5"/>
  <c r="D21" i="5"/>
  <c r="D140" i="5"/>
  <c r="D160" i="5"/>
  <c r="D161" i="5"/>
  <c r="D22" i="5"/>
  <c r="D23" i="5"/>
  <c r="D24" i="5"/>
  <c r="D25" i="5"/>
  <c r="D26" i="5"/>
  <c r="D27" i="5"/>
  <c r="D28" i="5"/>
  <c r="D29" i="5"/>
  <c r="D178" i="5"/>
  <c r="D179" i="5"/>
  <c r="D126" i="5"/>
  <c r="D30" i="5"/>
  <c r="D31" i="5"/>
  <c r="D32" i="5"/>
  <c r="D33" i="5"/>
  <c r="D34" i="5"/>
  <c r="D35" i="5"/>
  <c r="D141" i="5"/>
  <c r="D36" i="5"/>
  <c r="D159" i="5"/>
  <c r="D37" i="5"/>
  <c r="D38" i="5"/>
  <c r="D39" i="5"/>
  <c r="D40" i="5"/>
  <c r="D41" i="5"/>
  <c r="D134" i="5"/>
  <c r="D42" i="5"/>
  <c r="D43" i="5"/>
  <c r="D44" i="5"/>
  <c r="D45" i="5"/>
  <c r="D46" i="5"/>
  <c r="D152" i="5"/>
  <c r="D153" i="5"/>
  <c r="D47" i="5"/>
  <c r="D48" i="5"/>
  <c r="D49" i="5"/>
  <c r="D50" i="5"/>
  <c r="D51" i="5"/>
  <c r="D52" i="5"/>
  <c r="D167" i="5"/>
  <c r="D53" i="5"/>
  <c r="D54" i="5"/>
  <c r="D55" i="5"/>
  <c r="D185" i="5"/>
  <c r="D56" i="5"/>
  <c r="D57" i="5"/>
  <c r="D58" i="5"/>
  <c r="D59" i="5"/>
  <c r="D60" i="5"/>
  <c r="D61" i="5"/>
  <c r="D154" i="5"/>
  <c r="D144" i="5"/>
  <c r="D62" i="5"/>
  <c r="D63" i="5"/>
  <c r="D64" i="5"/>
  <c r="D177" i="5"/>
  <c r="D156" i="5"/>
  <c r="D65" i="5"/>
  <c r="D157" i="5"/>
  <c r="D158" i="5"/>
  <c r="D66" i="5"/>
  <c r="D67" i="5"/>
  <c r="D68" i="5"/>
  <c r="D69" i="5"/>
  <c r="D70" i="5"/>
  <c r="D163" i="5"/>
  <c r="D180" i="5"/>
  <c r="D71" i="5"/>
  <c r="D72" i="5"/>
  <c r="D73" i="5"/>
  <c r="D74" i="5"/>
  <c r="D75" i="5"/>
  <c r="D76" i="5"/>
  <c r="D77" i="5"/>
  <c r="D78" i="5"/>
  <c r="D79" i="5"/>
  <c r="D168" i="5"/>
  <c r="D181" i="5"/>
  <c r="D80" i="5"/>
  <c r="D81" i="5"/>
  <c r="D82" i="5"/>
  <c r="D83" i="5"/>
  <c r="D84" i="5"/>
  <c r="D85" i="5"/>
  <c r="D86" i="5"/>
  <c r="D87" i="5"/>
  <c r="D88" i="5"/>
  <c r="D123" i="5"/>
  <c r="D89" i="5"/>
  <c r="D90" i="5"/>
  <c r="D175" i="5"/>
  <c r="D91" i="5"/>
  <c r="D92" i="5"/>
  <c r="D145" i="5"/>
  <c r="D172" i="5"/>
  <c r="D93" i="5"/>
  <c r="D169" i="5"/>
  <c r="D94" i="5"/>
  <c r="D127" i="5"/>
  <c r="D128" i="5"/>
  <c r="D95" i="5"/>
  <c r="D96" i="5"/>
  <c r="D97" i="5"/>
  <c r="D98" i="5"/>
  <c r="D99" i="5"/>
  <c r="D100" i="5"/>
  <c r="D101" i="5"/>
  <c r="D102" i="5"/>
  <c r="D146" i="5"/>
  <c r="D103" i="5"/>
  <c r="D129" i="5"/>
  <c r="D104" i="5"/>
  <c r="D105" i="5"/>
  <c r="D170" i="5"/>
  <c r="D171" i="5"/>
  <c r="D182" i="5"/>
  <c r="D183" i="5"/>
  <c r="D106" i="5"/>
  <c r="D147" i="5"/>
  <c r="D148" i="5"/>
  <c r="D107" i="5"/>
  <c r="D108" i="5"/>
  <c r="D109" i="5"/>
  <c r="D130" i="5"/>
  <c r="D131" i="5"/>
  <c r="D149" i="5"/>
  <c r="D110" i="5"/>
  <c r="D111" i="5"/>
  <c r="D112" i="5"/>
  <c r="D113" i="5"/>
  <c r="D114" i="5"/>
  <c r="D115" i="5"/>
  <c r="D132" i="5"/>
  <c r="D133" i="5"/>
  <c r="D116" i="5"/>
  <c r="D117" i="5"/>
  <c r="D118" i="5"/>
  <c r="D119" i="5"/>
  <c r="D155" i="5"/>
  <c r="D120" i="5"/>
  <c r="L34" i="1" l="1"/>
  <c r="L66" i="1"/>
  <c r="L55" i="1"/>
  <c r="L12" i="1"/>
  <c r="L36" i="1"/>
  <c r="L64" i="1"/>
  <c r="L25" i="1"/>
  <c r="L53" i="1"/>
  <c r="L73" i="1"/>
  <c r="L18" i="1"/>
  <c r="L46" i="1"/>
  <c r="L23" i="1"/>
  <c r="L20" i="1"/>
  <c r="L40" i="1"/>
  <c r="L29" i="1"/>
  <c r="L57" i="1"/>
  <c r="L22" i="1"/>
  <c r="L50" i="1"/>
  <c r="L3" i="1"/>
  <c r="L31" i="1"/>
  <c r="L67" i="1"/>
  <c r="L48" i="1"/>
  <c r="L61" i="1"/>
  <c r="L54" i="1"/>
  <c r="L39" i="1"/>
  <c r="L8" i="1"/>
  <c r="L28" i="1"/>
  <c r="L52" i="1"/>
  <c r="L41" i="1"/>
  <c r="L69" i="1"/>
  <c r="L102" i="1"/>
  <c r="L87" i="1"/>
  <c r="L119" i="1"/>
  <c r="L96" i="1"/>
  <c r="L128" i="1"/>
  <c r="L74" i="1"/>
  <c r="L106" i="1"/>
  <c r="L132" i="1"/>
  <c r="L77" i="1"/>
  <c r="L141" i="1"/>
  <c r="L86" i="1"/>
  <c r="L150" i="1"/>
  <c r="L135" i="1"/>
  <c r="L80" i="1"/>
  <c r="L144" i="1"/>
  <c r="L145" i="1"/>
  <c r="L90" i="1"/>
  <c r="L84" i="1"/>
  <c r="L116" i="1"/>
  <c r="L148" i="1"/>
  <c r="L93" i="1"/>
  <c r="L125" i="1"/>
  <c r="L110" i="1"/>
  <c r="L126" i="1"/>
  <c r="L142" i="1"/>
  <c r="L75" i="1"/>
  <c r="L91" i="1"/>
  <c r="L123" i="1"/>
  <c r="L88" i="1"/>
  <c r="L104" i="1"/>
  <c r="L117" i="1"/>
  <c r="L133" i="1"/>
  <c r="L149" i="1"/>
  <c r="L98" i="1"/>
  <c r="L114" i="1"/>
  <c r="L130" i="1"/>
  <c r="L146" i="1"/>
  <c r="L79" i="1"/>
  <c r="L95" i="1"/>
  <c r="L127" i="1"/>
  <c r="L143" i="1"/>
  <c r="L76" i="1"/>
  <c r="L108" i="1"/>
  <c r="L124" i="1"/>
  <c r="L105" i="1"/>
  <c r="L121" i="1"/>
  <c r="L137" i="1"/>
  <c r="E44" i="6"/>
  <c r="T43" i="2"/>
  <c r="U43" i="2"/>
  <c r="E34" i="6"/>
  <c r="E21" i="6"/>
  <c r="H10" i="6"/>
  <c r="H17" i="6" s="1"/>
  <c r="E17" i="6"/>
  <c r="H4" i="6"/>
  <c r="H8" i="6" s="1"/>
  <c r="C24" i="6"/>
  <c r="E2" i="6"/>
  <c r="E24" i="6" l="1"/>
  <c r="E38" i="6" s="1"/>
  <c r="X257" i="2" l="1"/>
  <c r="V257" i="2"/>
  <c r="U257" i="2" l="1"/>
  <c r="L16" i="1"/>
  <c r="T257" i="2"/>
  <c r="L154" i="1"/>
  <c r="L159" i="1"/>
  <c r="L156" i="1"/>
  <c r="L169" i="1"/>
  <c r="L166" i="1"/>
  <c r="L164" i="1"/>
  <c r="L162" i="1"/>
  <c r="L160" i="1"/>
  <c r="L170" i="1"/>
  <c r="L157" i="1"/>
  <c r="L158" i="1"/>
  <c r="L155" i="1"/>
  <c r="L168" i="1"/>
  <c r="L165" i="1"/>
  <c r="L161" i="1"/>
  <c r="L163" i="1"/>
  <c r="L167" i="1"/>
  <c r="L171" i="1"/>
  <c r="S257" i="2"/>
  <c r="F115" i="2"/>
  <c r="A115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B810746-DB8A-46DA-BC93-003C11EC36D8}" keepAlive="1" name="Query - 7043_DJones_1_export_excel_2_9_" description="Connection to the '7043_DJones_1_export_excel_2_9_' query in the workbook." type="5" refreshedVersion="7" background="1" saveData="1">
    <dbPr connection="Provider=Microsoft.Mashup.OleDb.1;Data Source=$Workbook$;Location=7043_DJones_1_export_excel_2_9_;Extended Properties=&quot;&quot;" command="SELECT * FROM [7043_DJones_1_export_excel_2_9_]"/>
  </connection>
  <connection id="2" xr16:uid="{2507CE12-316F-4EB1-A4BA-C6E238A81FE4}" keepAlive="1" name="Query - members_Peregrine_G150_Flap_Slat_Users_And_MROs_bounces_Mar_21_2022" description="Connection to the 'members_Peregrine_G150_Flap_Slat_Users_And_MROs_bounces_Mar_21_2022' query in the workbook." type="5" refreshedVersion="7" background="1" saveData="1">
    <dbPr connection="Provider=Microsoft.Mashup.OleDb.1;Data Source=$Workbook$;Location=members_Peregrine_G150_Flap_Slat_Users_And_MROs_bounces_Mar_21_2022;Extended Properties=&quot;&quot;" command="SELECT * FROM [members_Peregrine_G150_Flap_Slat_Users_And_MROs_bounces_Mar_21_2022]"/>
  </connection>
  <connection id="3" xr16:uid="{47DDF2E2-D02C-4CF0-9231-21D4B0B51C99}" keepAlive="1" name="Query - members_Peregrine_G150_Flap_Slat_Users_And_MROs_click_activity_Mar_21_2022" description="Connection to the 'members_Peregrine_G150_Flap_Slat_Users_And_MROs_click_activity_Mar_21_2022' query in the workbook." type="5" refreshedVersion="7" background="1" saveData="1">
    <dbPr connection="Provider=Microsoft.Mashup.OleDb.1;Data Source=$Workbook$;Location=members_Peregrine_G150_Flap_Slat_Users_And_MROs_click_activity_Mar_21_2022;Extended Properties=&quot;&quot;" command="SELECT * FROM [members_Peregrine_G150_Flap_Slat_Users_And_MROs_click_activity_Mar_21_2022]"/>
  </connection>
  <connection id="4" xr16:uid="{64CEF4CC-4070-4F64-8635-10EFD529783F}" keepAlive="1" name="Query - Opened" description="Connection to the 'Opened' query in the workbook." type="5" refreshedVersion="7" background="1" saveData="1">
    <dbPr connection="Provider=Microsoft.Mashup.OleDb.1;Data Source=$Workbook$;Location=Opened;Extended Properties=&quot;&quot;" command="SELECT * FROM [Opened]"/>
  </connection>
</connections>
</file>

<file path=xl/sharedStrings.xml><?xml version="1.0" encoding="utf-8"?>
<sst xmlns="http://schemas.openxmlformats.org/spreadsheetml/2006/main" count="22203" uniqueCount="3277">
  <si>
    <t>Sort</t>
  </si>
  <si>
    <t>CONTACTEMAIL</t>
  </si>
  <si>
    <t>Serial Number</t>
  </si>
  <si>
    <t>Relation to A/C</t>
  </si>
  <si>
    <t>REGNBR</t>
  </si>
  <si>
    <t>Company</t>
  </si>
  <si>
    <t>CONTACTFIRSTNAME</t>
  </si>
  <si>
    <t>CONTACTLASTNAME</t>
  </si>
  <si>
    <t>CONTACTTITLE</t>
  </si>
  <si>
    <t>Richard.Chiariello@gulfstream.com</t>
  </si>
  <si>
    <t>201, 215, 225, 252</t>
  </si>
  <si>
    <t>Owner, Operator</t>
  </si>
  <si>
    <t>N150GV, N247PS, N365GA, N150GA</t>
  </si>
  <si>
    <t>Gulfstream Leasing, LLC, Gulfstream Aerospace Corporation</t>
  </si>
  <si>
    <t>Richard</t>
  </si>
  <si>
    <t>Chiariello</t>
  </si>
  <si>
    <t>Member, Director of Contracts</t>
  </si>
  <si>
    <t>jr@dodson.com</t>
  </si>
  <si>
    <t>204</t>
  </si>
  <si>
    <t>Owner</t>
  </si>
  <si>
    <t>N7476C</t>
  </si>
  <si>
    <t>Dodson International Parts, Inc.</t>
  </si>
  <si>
    <t>Robert</t>
  </si>
  <si>
    <t>(J.R.) Dodson</t>
  </si>
  <si>
    <t>President</t>
  </si>
  <si>
    <t>sales@dodson.com</t>
  </si>
  <si>
    <t/>
  </si>
  <si>
    <t>kevin@schussboomer.net</t>
  </si>
  <si>
    <t>205</t>
  </si>
  <si>
    <t>Operator, Owner</t>
  </si>
  <si>
    <t>N29JW</t>
  </si>
  <si>
    <t>Schussboomer Systems, Inc.</t>
  </si>
  <si>
    <t>Kevin</t>
  </si>
  <si>
    <t>Welch</t>
  </si>
  <si>
    <t>dmeisel@quantaservices.com</t>
  </si>
  <si>
    <t>206</t>
  </si>
  <si>
    <t>Operator</t>
  </si>
  <si>
    <t>N150QA</t>
  </si>
  <si>
    <t>North Houston Pole Line</t>
  </si>
  <si>
    <t>David</t>
  </si>
  <si>
    <t>Meisel</t>
  </si>
  <si>
    <t>cp@pinnacleaviation.com</t>
  </si>
  <si>
    <t>209</t>
  </si>
  <si>
    <t>Aircraft Management Company</t>
  </si>
  <si>
    <t>N209AW</t>
  </si>
  <si>
    <t>Pinnacle Aviation, Inc.</t>
  </si>
  <si>
    <t>Curt</t>
  </si>
  <si>
    <t>Pavlicek</t>
  </si>
  <si>
    <t>jdewberry@dewberrycapital.com</t>
  </si>
  <si>
    <t>210</t>
  </si>
  <si>
    <t>N428JD</t>
  </si>
  <si>
    <t>Dewberry Air, LLC</t>
  </si>
  <si>
    <t>John</t>
  </si>
  <si>
    <t>Dewberry</t>
  </si>
  <si>
    <t>Member</t>
  </si>
  <si>
    <t>eduardoa@riosul.com.mx</t>
  </si>
  <si>
    <t>211</t>
  </si>
  <si>
    <t>Co-Owner</t>
  </si>
  <si>
    <t>N248SL</t>
  </si>
  <si>
    <t>Rio-Sul SA de CV</t>
  </si>
  <si>
    <t>Eduardo</t>
  </si>
  <si>
    <t>Abraham Kanan</t>
  </si>
  <si>
    <t>Director</t>
  </si>
  <si>
    <t>ema1044@gmail.com</t>
  </si>
  <si>
    <t>Morales, Edgar</t>
  </si>
  <si>
    <t>Edgar</t>
  </si>
  <si>
    <t>Morales</t>
  </si>
  <si>
    <t>info@riosul.com.mx</t>
  </si>
  <si>
    <t>jeff@airplan.us</t>
  </si>
  <si>
    <t>Willow Fabrics and Consulting, LLC</t>
  </si>
  <si>
    <t>Jeffry</t>
  </si>
  <si>
    <t>Wright</t>
  </si>
  <si>
    <t>jwarrenp@yahoo.com</t>
  </si>
  <si>
    <t>214</t>
  </si>
  <si>
    <t>N777FL</t>
  </si>
  <si>
    <t>Warren, James D., Agnes, LLC</t>
  </si>
  <si>
    <t>James</t>
  </si>
  <si>
    <t>Warren</t>
  </si>
  <si>
    <t>0, Manager</t>
  </si>
  <si>
    <t>luv2fly1981@aol.com</t>
  </si>
  <si>
    <t>216</t>
  </si>
  <si>
    <t>N192SW</t>
  </si>
  <si>
    <t>CAF, LLC</t>
  </si>
  <si>
    <t>Nathan</t>
  </si>
  <si>
    <t>Keizer</t>
  </si>
  <si>
    <t>Chief Pilot</t>
  </si>
  <si>
    <t>guido.meier@atu.li</t>
  </si>
  <si>
    <t>219</t>
  </si>
  <si>
    <t>CC-CWK</t>
  </si>
  <si>
    <t>Cardal AG</t>
  </si>
  <si>
    <t>Guido</t>
  </si>
  <si>
    <t>Meier</t>
  </si>
  <si>
    <t>ricardo.espinosa@aerocardal.com</t>
  </si>
  <si>
    <t>219, 237</t>
  </si>
  <si>
    <t>Charter Company, Operator</t>
  </si>
  <si>
    <t>CC-CWK, CC-AOA</t>
  </si>
  <si>
    <t>Aerocardal, Ltda.</t>
  </si>
  <si>
    <t>Ricardo</t>
  </si>
  <si>
    <t>Espinosa Urrejola</t>
  </si>
  <si>
    <t>Operations Manager</t>
  </si>
  <si>
    <t>ventas@aerocardal.com</t>
  </si>
  <si>
    <t>Charter Company, Operator, Owner</t>
  </si>
  <si>
    <t>mary@bradleymackaviation.com</t>
  </si>
  <si>
    <t>220</t>
  </si>
  <si>
    <t>N150MT</t>
  </si>
  <si>
    <t>Bradley Mack Aviation, Inc.</t>
  </si>
  <si>
    <t>Mary</t>
  </si>
  <si>
    <t>Randolph</t>
  </si>
  <si>
    <t>charter@solairus.aero</t>
  </si>
  <si>
    <t>221</t>
  </si>
  <si>
    <t>N705AK</t>
  </si>
  <si>
    <t>Solairus Aviation</t>
  </si>
  <si>
    <t>cjudge@solairus.aero</t>
  </si>
  <si>
    <t>Charles</t>
  </si>
  <si>
    <t>Judge</t>
  </si>
  <si>
    <t>Charter Sales &amp; Owner Services Executive</t>
  </si>
  <si>
    <t>hr@transx.com</t>
  </si>
  <si>
    <t>222</t>
  </si>
  <si>
    <t>C-FTXX</t>
  </si>
  <si>
    <t>6404805 Manitoba, Ltd.</t>
  </si>
  <si>
    <t>louie_tolaini@transx.com</t>
  </si>
  <si>
    <t>Louie</t>
  </si>
  <si>
    <t>Tolaini</t>
  </si>
  <si>
    <t>mhweiner@mhwgroup.com</t>
  </si>
  <si>
    <t>223</t>
  </si>
  <si>
    <t>N611NC</t>
  </si>
  <si>
    <t>MHW Group Holdings, LLC</t>
  </si>
  <si>
    <t>Marvin</t>
  </si>
  <si>
    <t>Weiner</t>
  </si>
  <si>
    <t>Chairman &amp; Founder</t>
  </si>
  <si>
    <t>albert@paragonaviationlogistics.com</t>
  </si>
  <si>
    <t>226</t>
  </si>
  <si>
    <t>N8821C</t>
  </si>
  <si>
    <t>CSM Aviation</t>
  </si>
  <si>
    <t>Albert</t>
  </si>
  <si>
    <t>Buccieri</t>
  </si>
  <si>
    <t>bill@tosfarms.com</t>
  </si>
  <si>
    <t>JVWL, LLC</t>
  </si>
  <si>
    <t>William</t>
  </si>
  <si>
    <t>Tos</t>
  </si>
  <si>
    <t>jhogan@csmaviation.com</t>
  </si>
  <si>
    <t>john@tosfarms.com</t>
  </si>
  <si>
    <t>cchamberlain@keystoneaviation.com</t>
  </si>
  <si>
    <t>228, 232, 322</t>
  </si>
  <si>
    <t>N100GX, N928ST, N6950C</t>
  </si>
  <si>
    <t>Keystone Aviation, LLC</t>
  </si>
  <si>
    <t>Charlie</t>
  </si>
  <si>
    <t>Chamberlain</t>
  </si>
  <si>
    <t>Director of Business Development</t>
  </si>
  <si>
    <t>info@keystoneaviation.com</t>
  </si>
  <si>
    <t>Ben@Omninet.com</t>
  </si>
  <si>
    <t>231</t>
  </si>
  <si>
    <t>N787BN</t>
  </si>
  <si>
    <t>Omninet Capital, LLC</t>
  </si>
  <si>
    <t>Benjamin</t>
  </si>
  <si>
    <t>Nazarian</t>
  </si>
  <si>
    <t>Manager</t>
  </si>
  <si>
    <t>info@omninet.com</t>
  </si>
  <si>
    <t>management@claylacy.com</t>
  </si>
  <si>
    <t>Clay Lacy Aviation, Inc.</t>
  </si>
  <si>
    <t>Henry</t>
  </si>
  <si>
    <t>Thomas</t>
  </si>
  <si>
    <t>Vice President, Aircraft Management</t>
  </si>
  <si>
    <t>VNY@claylacy.com</t>
  </si>
  <si>
    <t>enquiries@fly-pfs.com</t>
  </si>
  <si>
    <t>233, 255</t>
  </si>
  <si>
    <t>VH-PFV, VH-PFW</t>
  </si>
  <si>
    <t>Pacific Flight Services, Pty. Ltd.</t>
  </si>
  <si>
    <t>limsg@stengg.com</t>
  </si>
  <si>
    <t>233</t>
  </si>
  <si>
    <t>VH-PFV</t>
  </si>
  <si>
    <t>ST Aerospace Services Co. Pte. Ltd.</t>
  </si>
  <si>
    <t>Serh</t>
  </si>
  <si>
    <t>Ghee Lim</t>
  </si>
  <si>
    <t>rodcrane@pacificflight.com.au</t>
  </si>
  <si>
    <t>Rod</t>
  </si>
  <si>
    <t>Crane</t>
  </si>
  <si>
    <t>Managing Director</t>
  </si>
  <si>
    <t>brian@yardnique.com</t>
  </si>
  <si>
    <t>234</t>
  </si>
  <si>
    <t>Fractional Owner</t>
  </si>
  <si>
    <t>N511CT</t>
  </si>
  <si>
    <t>430 Holdings, Inc.</t>
  </si>
  <si>
    <t>Brian</t>
  </si>
  <si>
    <t>DuMont</t>
  </si>
  <si>
    <t>President &amp; CEO</t>
  </si>
  <si>
    <t>glenn.gonzales@gojetit.com</t>
  </si>
  <si>
    <t>234, 295</t>
  </si>
  <si>
    <t>Program Holder</t>
  </si>
  <si>
    <t>N511CT, N20TW</t>
  </si>
  <si>
    <t>Jet It LLC</t>
  </si>
  <si>
    <t>Glenn</t>
  </si>
  <si>
    <t>Gonzales</t>
  </si>
  <si>
    <t>Founder &amp; CEO</t>
  </si>
  <si>
    <t>ortale@comcast.net</t>
  </si>
  <si>
    <t>Sewanee Ventures, LLC</t>
  </si>
  <si>
    <t>andrew.refshauge@careflight.org</t>
  </si>
  <si>
    <t>235</t>
  </si>
  <si>
    <t>VH-OVG</t>
  </si>
  <si>
    <t>CareFlight Limited</t>
  </si>
  <si>
    <t>Andrew</t>
  </si>
  <si>
    <t>Refshauge</t>
  </si>
  <si>
    <t>Non-Executive Chairman</t>
  </si>
  <si>
    <t>info@careflight.org</t>
  </si>
  <si>
    <t>jody.mills@careflight.org</t>
  </si>
  <si>
    <t>Jody</t>
  </si>
  <si>
    <t>Mills</t>
  </si>
  <si>
    <t>custserv@millerslab.com</t>
  </si>
  <si>
    <t>236</t>
  </si>
  <si>
    <t>N77709</t>
  </si>
  <si>
    <t>Miller's, Inc.</t>
  </si>
  <si>
    <t>g.sapia@luxwing.com</t>
  </si>
  <si>
    <t>238</t>
  </si>
  <si>
    <t>Charter Company</t>
  </si>
  <si>
    <t>9H-LAR</t>
  </si>
  <si>
    <t>LuxWing, Ltd.</t>
  </si>
  <si>
    <t>Giuseppe</t>
  </si>
  <si>
    <t>Sapia</t>
  </si>
  <si>
    <t>info@flightsolutions.it</t>
  </si>
  <si>
    <t>Flight Solutions Srl</t>
  </si>
  <si>
    <t>luciano@flightsolutions.it</t>
  </si>
  <si>
    <t>Luciano</t>
  </si>
  <si>
    <t>De Luca</t>
  </si>
  <si>
    <t>sales@luxwing.com</t>
  </si>
  <si>
    <t>g150.poa@gmail.com</t>
  </si>
  <si>
    <t>239</t>
  </si>
  <si>
    <t>PR-FVJ</t>
  </si>
  <si>
    <t>Testa Patrimonial Eireli</t>
  </si>
  <si>
    <t>Luis</t>
  </si>
  <si>
    <t>Leitao</t>
  </si>
  <si>
    <t>Director of Operations &amp; Chief Pilot</t>
  </si>
  <si>
    <t>testa@agibank.com.br</t>
  </si>
  <si>
    <t>Marciano</t>
  </si>
  <si>
    <t>Testa</t>
  </si>
  <si>
    <t>ansh.singh@jetaviation.com</t>
  </si>
  <si>
    <t>240</t>
  </si>
  <si>
    <t>N360AV</t>
  </si>
  <si>
    <t>Jet Aviation Flight Services, Inc.</t>
  </si>
  <si>
    <t>Ansh</t>
  </si>
  <si>
    <t>Singh</t>
  </si>
  <si>
    <t>Charter Sales Director</t>
  </si>
  <si>
    <t>dwahab@shangrila.us</t>
  </si>
  <si>
    <t>M3 Industries, LLC</t>
  </si>
  <si>
    <t>Dalia</t>
  </si>
  <si>
    <t>Wahab</t>
  </si>
  <si>
    <t>management_usa@jetaviation.com</t>
  </si>
  <si>
    <t>apineda@mnaviation.com</t>
  </si>
  <si>
    <t>244</t>
  </si>
  <si>
    <t>Certificate Holder</t>
  </si>
  <si>
    <t>N553CB</t>
  </si>
  <si>
    <t>M &amp; N Aviation, Inc.</t>
  </si>
  <si>
    <t>Alicia</t>
  </si>
  <si>
    <t>Pineda</t>
  </si>
  <si>
    <t>Controller</t>
  </si>
  <si>
    <t>charters@mnaviation.com</t>
  </si>
  <si>
    <t>sotan@sotan.com.br</t>
  </si>
  <si>
    <t>245</t>
  </si>
  <si>
    <t>PS-CMP</t>
  </si>
  <si>
    <t>Sociedade de Taxi Aereo Do Nordeste, Ltda.</t>
  </si>
  <si>
    <t>alpha@alpha.com</t>
  </si>
  <si>
    <t>246</t>
  </si>
  <si>
    <t>N96AD</t>
  </si>
  <si>
    <t>Altair Advanced Industries, Inc.</t>
  </si>
  <si>
    <t>gborsari@alpha.com</t>
  </si>
  <si>
    <t>Grace</t>
  </si>
  <si>
    <t>Borsari</t>
  </si>
  <si>
    <t>Chairman &amp; CEO</t>
  </si>
  <si>
    <t>lbutts@sandersonfarms.com</t>
  </si>
  <si>
    <t>248, 277, 297, 317</t>
  </si>
  <si>
    <t>N637SF, N636SF, N639SF, N622SF</t>
  </si>
  <si>
    <t>Sanderson Farms, Inc.</t>
  </si>
  <si>
    <t>zane.lambert@sandersonfarms.com</t>
  </si>
  <si>
    <t>Zane</t>
  </si>
  <si>
    <t>Lambert</t>
  </si>
  <si>
    <t>Manager of Aircraft Operations</t>
  </si>
  <si>
    <t>fredm@dginv.com</t>
  </si>
  <si>
    <t>250</t>
  </si>
  <si>
    <t>N581SF</t>
  </si>
  <si>
    <t>FKM Enterprises, LLC</t>
  </si>
  <si>
    <t>Frederick</t>
  </si>
  <si>
    <t>Martin</t>
  </si>
  <si>
    <t>Managing Member</t>
  </si>
  <si>
    <t>info@jetport.com</t>
  </si>
  <si>
    <t>253</t>
  </si>
  <si>
    <t>C-FWXR</t>
  </si>
  <si>
    <t>Jetport, Inc.</t>
  </si>
  <si>
    <t>pbouvry@jetport.com</t>
  </si>
  <si>
    <t>Patrick</t>
  </si>
  <si>
    <t>Bouvry</t>
  </si>
  <si>
    <t>mbrooks@ardenbrook.com</t>
  </si>
  <si>
    <t>254</t>
  </si>
  <si>
    <t>Additional Company/Contact</t>
  </si>
  <si>
    <t>N901SS</t>
  </si>
  <si>
    <t>Ardenbrook, Inc.</t>
  </si>
  <si>
    <t>Matt</t>
  </si>
  <si>
    <t>Brooks</t>
  </si>
  <si>
    <t>service@ardenbrook.com</t>
  </si>
  <si>
    <t>droberts@excelusa.com</t>
  </si>
  <si>
    <t>256</t>
  </si>
  <si>
    <t>Lessee</t>
  </si>
  <si>
    <t>N546MM</t>
  </si>
  <si>
    <t>Excel Group Services, Inc.</t>
  </si>
  <si>
    <t>Roberts</t>
  </si>
  <si>
    <t>stephen@weareaddicus.com</t>
  </si>
  <si>
    <t>257</t>
  </si>
  <si>
    <t>N469DM</t>
  </si>
  <si>
    <t>D&amp;I Transportation, LLC</t>
  </si>
  <si>
    <t>Stephen</t>
  </si>
  <si>
    <t>Miles</t>
  </si>
  <si>
    <t>corporate.finance@pal.com.ph</t>
  </si>
  <si>
    <t>259</t>
  </si>
  <si>
    <t>RP-C5168</t>
  </si>
  <si>
    <t>Philippine Airlines, Inc.</t>
  </si>
  <si>
    <t>lucio_tan@pal.com.ph</t>
  </si>
  <si>
    <t>Lucio</t>
  </si>
  <si>
    <t>Tan</t>
  </si>
  <si>
    <t>peter.merlone@mhrealty.com</t>
  </si>
  <si>
    <t>260</t>
  </si>
  <si>
    <t>N175MG</t>
  </si>
  <si>
    <t>Merlone Geier Management, LLC</t>
  </si>
  <si>
    <t>Peter</t>
  </si>
  <si>
    <t>Merlone</t>
  </si>
  <si>
    <t>ben_murray@skyservice.com</t>
  </si>
  <si>
    <t>264</t>
  </si>
  <si>
    <t>C-GXNW</t>
  </si>
  <si>
    <t>Skyservice Business Aviation, Inc.</t>
  </si>
  <si>
    <t>Murray</t>
  </si>
  <si>
    <t>yyzcsr@skyservice.com</t>
  </si>
  <si>
    <t>buhrj@1stsource.com</t>
  </si>
  <si>
    <t>265</t>
  </si>
  <si>
    <t>XA-CHY</t>
  </si>
  <si>
    <t>SFG Equipment Leasing Corporation I</t>
  </si>
  <si>
    <t>Jeff</t>
  </si>
  <si>
    <t>Buhr</t>
  </si>
  <si>
    <t>e.guzman@ale.mx</t>
  </si>
  <si>
    <t>Aerolineas Ejecutivas, SA de CV</t>
  </si>
  <si>
    <t>Eric</t>
  </si>
  <si>
    <t>Guzman</t>
  </si>
  <si>
    <t>Charter Dept. Manager</t>
  </si>
  <si>
    <t>info@ale.mx</t>
  </si>
  <si>
    <t>leovvieira@gmail.com</t>
  </si>
  <si>
    <t>267</t>
  </si>
  <si>
    <t>PR-SMG</t>
  </si>
  <si>
    <t>Samos Participacoes, Ltda.</t>
  </si>
  <si>
    <t>Leonardo</t>
  </si>
  <si>
    <t>de Vasconcelos Vieira</t>
  </si>
  <si>
    <t>Fixed Wing Chief Pilot</t>
  </si>
  <si>
    <t>lear60375@gmail.com</t>
  </si>
  <si>
    <t>268</t>
  </si>
  <si>
    <t>N365SS</t>
  </si>
  <si>
    <t>GAINSCO, Inc.</t>
  </si>
  <si>
    <t>Roman</t>
  </si>
  <si>
    <t>Fleysher</t>
  </si>
  <si>
    <t>manage@gainsco.com</t>
  </si>
  <si>
    <t>alejandra@adroservicios.com</t>
  </si>
  <si>
    <t>269</t>
  </si>
  <si>
    <t>XA-CPL</t>
  </si>
  <si>
    <t>ADRO Servicios Aereos, SA</t>
  </si>
  <si>
    <t>Lorena</t>
  </si>
  <si>
    <t>Martinez</t>
  </si>
  <si>
    <t>Administrative Manager</t>
  </si>
  <si>
    <t>contacto@adroservicios.com</t>
  </si>
  <si>
    <t>emilio@adroservicios.com</t>
  </si>
  <si>
    <t>Emilio</t>
  </si>
  <si>
    <t>Perez de Leon</t>
  </si>
  <si>
    <t>Director of Maintenance,General Aviation</t>
  </si>
  <si>
    <t>aircraftmanagement.usa@gamaaviation.com</t>
  </si>
  <si>
    <t>272</t>
  </si>
  <si>
    <t>N819AM</t>
  </si>
  <si>
    <t>Gama Aviation, LLC</t>
  </si>
  <si>
    <t>Amehran@bishopranch.com</t>
  </si>
  <si>
    <t>N819AM, LLC</t>
  </si>
  <si>
    <t>Alexander</t>
  </si>
  <si>
    <t>Mehran</t>
  </si>
  <si>
    <t>Sole Member</t>
  </si>
  <si>
    <t>kcihlefeld@wheelsup.com</t>
  </si>
  <si>
    <t>KC</t>
  </si>
  <si>
    <t>Ihlefeld</t>
  </si>
  <si>
    <t>idarnley@sunwestaviation.ca</t>
  </si>
  <si>
    <t>273</t>
  </si>
  <si>
    <t>Charter Company, Owner</t>
  </si>
  <si>
    <t>C-GZCZ</t>
  </si>
  <si>
    <t>Sunwest Aviation, Ltd.</t>
  </si>
  <si>
    <t>Ian</t>
  </si>
  <si>
    <t>Darnley</t>
  </si>
  <si>
    <t>sales@sunwestaviation.ca</t>
  </si>
  <si>
    <t>273, 290</t>
  </si>
  <si>
    <t>Charter Company, Owner, Operator</t>
  </si>
  <si>
    <t>C-GZCZ, C-FMDN</t>
  </si>
  <si>
    <t>ddoyle@deximaging.com</t>
  </si>
  <si>
    <t>274</t>
  </si>
  <si>
    <t>N3FS</t>
  </si>
  <si>
    <t>DDMR, LLC</t>
  </si>
  <si>
    <t>Daniel</t>
  </si>
  <si>
    <t>Doyle</t>
  </si>
  <si>
    <t>kevink@knighttrans.com</t>
  </si>
  <si>
    <t>275</t>
  </si>
  <si>
    <t>N719KX</t>
  </si>
  <si>
    <t>Martis Holdings, LLC</t>
  </si>
  <si>
    <t>Knight</t>
  </si>
  <si>
    <t>office@k-aircharters.com</t>
  </si>
  <si>
    <t>280</t>
  </si>
  <si>
    <t>VT-GKB</t>
  </si>
  <si>
    <t>K-Air Charters</t>
  </si>
  <si>
    <t>operations@k-aircharters.com</t>
  </si>
  <si>
    <t>Koshy</t>
  </si>
  <si>
    <t>Varghese</t>
  </si>
  <si>
    <t>contacto@soliq.mx</t>
  </si>
  <si>
    <t>281</t>
  </si>
  <si>
    <t>N57RG</t>
  </si>
  <si>
    <t>Soliq, SA de CV</t>
  </si>
  <si>
    <t>robgonval@hotmail.com</t>
  </si>
  <si>
    <t>Roberto</t>
  </si>
  <si>
    <t>Gonzalez Valdez</t>
  </si>
  <si>
    <t>Founder &amp; General Partner</t>
  </si>
  <si>
    <t>sillerjorge@hotmail.com</t>
  </si>
  <si>
    <t>Jorge</t>
  </si>
  <si>
    <t>Siller</t>
  </si>
  <si>
    <t>chris_kostiuk@goodyear.com</t>
  </si>
  <si>
    <t>282, 289</t>
  </si>
  <si>
    <t>N22G, N24G</t>
  </si>
  <si>
    <t>Goodyear Flight Department</t>
  </si>
  <si>
    <t>Chris</t>
  </si>
  <si>
    <t>Kostiuk</t>
  </si>
  <si>
    <t>jarek.pierzchala@amcaviation.eu</t>
  </si>
  <si>
    <t>283</t>
  </si>
  <si>
    <t>SP-TBF</t>
  </si>
  <si>
    <t>AMC Aviation Sp. z.o.o.</t>
  </si>
  <si>
    <t>Jarek</t>
  </si>
  <si>
    <t>Pierzchala</t>
  </si>
  <si>
    <t>CFO</t>
  </si>
  <si>
    <t>kontakt@kaczmarskigroup.pl</t>
  </si>
  <si>
    <t>Kaczmarski Group SP z.o.o.</t>
  </si>
  <si>
    <t>sales@amcaviation.eu</t>
  </si>
  <si>
    <t>info@tahe.com.tr</t>
  </si>
  <si>
    <t>284</t>
  </si>
  <si>
    <t>TC-AEH</t>
  </si>
  <si>
    <t>BarAir</t>
  </si>
  <si>
    <t>serdar@tahe.com.tr</t>
  </si>
  <si>
    <t>Serdar</t>
  </si>
  <si>
    <t>Ertan</t>
  </si>
  <si>
    <t>Flight Operations Manager</t>
  </si>
  <si>
    <t>information@northernjet.net</t>
  </si>
  <si>
    <t>285</t>
  </si>
  <si>
    <t>N285GA</t>
  </si>
  <si>
    <t>Northern Jet Management</t>
  </si>
  <si>
    <t>scok@northernjet.net</t>
  </si>
  <si>
    <t>Steve</t>
  </si>
  <si>
    <t>Cok</t>
  </si>
  <si>
    <t>kkomisor@aduiepyle.com</t>
  </si>
  <si>
    <t>286</t>
  </si>
  <si>
    <t>N1924D</t>
  </si>
  <si>
    <t>A. Duie Pyle, Inc.</t>
  </si>
  <si>
    <t>Komisor</t>
  </si>
  <si>
    <t>platta@aduiepyle.com</t>
  </si>
  <si>
    <t>N995DP, LLC</t>
  </si>
  <si>
    <t>Latta</t>
  </si>
  <si>
    <t>Chairman, President &amp; CEO</t>
  </si>
  <si>
    <t>sales@aduiepyle.com</t>
  </si>
  <si>
    <t>elina.karjalainen@jetflite.fi</t>
  </si>
  <si>
    <t>288</t>
  </si>
  <si>
    <t>OH-WIL</t>
  </si>
  <si>
    <t>Jetflite Oy</t>
  </si>
  <si>
    <t>Elina</t>
  </si>
  <si>
    <t>Karjalainen</t>
  </si>
  <si>
    <t>info@wihuri.fi</t>
  </si>
  <si>
    <t>Wihuri Oy</t>
  </si>
  <si>
    <t>juha.hellgren@wihuri.fi</t>
  </si>
  <si>
    <t>Juha</t>
  </si>
  <si>
    <t>Hellgren</t>
  </si>
  <si>
    <t>CEO</t>
  </si>
  <si>
    <t>sales@jetflite.fi</t>
  </si>
  <si>
    <t>Richard.Kramer@goodyear.com</t>
  </si>
  <si>
    <t>289</t>
  </si>
  <si>
    <t>N24G</t>
  </si>
  <si>
    <t>Goodyear Tire &amp; Rubber Company</t>
  </si>
  <si>
    <t>Kramer</t>
  </si>
  <si>
    <t>cbertrand@sunwestaviation.ca</t>
  </si>
  <si>
    <t>290</t>
  </si>
  <si>
    <t>C-FMDN</t>
  </si>
  <si>
    <t>Bertrand</t>
  </si>
  <si>
    <t>Director of Flight Operations</t>
  </si>
  <si>
    <t>ken@swanpclp.com</t>
  </si>
  <si>
    <t>291</t>
  </si>
  <si>
    <t>N27KB</t>
  </si>
  <si>
    <t>3 KB Investments, LLC</t>
  </si>
  <si>
    <t>Kenneth</t>
  </si>
  <si>
    <t>Swan</t>
  </si>
  <si>
    <t>ops@ambair.com</t>
  </si>
  <si>
    <t>292</t>
  </si>
  <si>
    <t>N557GA</t>
  </si>
  <si>
    <t>Gestiones Ambair, Ltd.</t>
  </si>
  <si>
    <t>info@flyfastair.com</t>
  </si>
  <si>
    <t>294, 296</t>
  </si>
  <si>
    <t>C-GPRN, C-FREE</t>
  </si>
  <si>
    <t>Fast Air, Ltd.</t>
  </si>
  <si>
    <t>john.adams@metova.com</t>
  </si>
  <si>
    <t>295</t>
  </si>
  <si>
    <t>N20TW</t>
  </si>
  <si>
    <t>A4 Air, LLC</t>
  </si>
  <si>
    <t>Adams</t>
  </si>
  <si>
    <t>cecily.kennedy@flyfastair.com</t>
  </si>
  <si>
    <t>296</t>
  </si>
  <si>
    <t>C-FREE</t>
  </si>
  <si>
    <t>Cecily</t>
  </si>
  <si>
    <t>Kennedy</t>
  </si>
  <si>
    <t>rcroteau@overlandwest.ca</t>
  </si>
  <si>
    <t>888676 Alberta, Inc.</t>
  </si>
  <si>
    <t>Rob</t>
  </si>
  <si>
    <t>Croteau</t>
  </si>
  <si>
    <t>doughboy@cwjamaica.com</t>
  </si>
  <si>
    <t>298</t>
  </si>
  <si>
    <t>N876GH</t>
  </si>
  <si>
    <t>Continental Baking Company, Ltd.</t>
  </si>
  <si>
    <t>Gary</t>
  </si>
  <si>
    <t>Hendrickson</t>
  </si>
  <si>
    <t>Owner &amp; Director</t>
  </si>
  <si>
    <t>lesmore_s@yahoo.com</t>
  </si>
  <si>
    <t>Lesmore</t>
  </si>
  <si>
    <t>Samuels</t>
  </si>
  <si>
    <t>info@JetLinxOmaha.com</t>
  </si>
  <si>
    <t>299</t>
  </si>
  <si>
    <t>N922LR</t>
  </si>
  <si>
    <t>Jet Linx Aviation, LLC</t>
  </si>
  <si>
    <t>jay.vidlak@jetlinx.com</t>
  </si>
  <si>
    <t>Jay</t>
  </si>
  <si>
    <t>Vidlak</t>
  </si>
  <si>
    <t>Senior Vice President</t>
  </si>
  <si>
    <t>saher.rizk@mirasco.com</t>
  </si>
  <si>
    <t>Capital Holdings 210, LLC</t>
  </si>
  <si>
    <t>Saher</t>
  </si>
  <si>
    <t>Rizk</t>
  </si>
  <si>
    <t>scott@summittrucks.com</t>
  </si>
  <si>
    <t>300</t>
  </si>
  <si>
    <t>C-FKAI</t>
  </si>
  <si>
    <t>Conrad Point LP</t>
  </si>
  <si>
    <t>Scott</t>
  </si>
  <si>
    <t>Stevenson</t>
  </si>
  <si>
    <t>Director, Business Development</t>
  </si>
  <si>
    <t>pedro.jacques@gmail.com</t>
  </si>
  <si>
    <t>301</t>
  </si>
  <si>
    <t>PP-ESV</t>
  </si>
  <si>
    <t>Ultrapar Participacoes, SA</t>
  </si>
  <si>
    <t>Pedro Javier</t>
  </si>
  <si>
    <t>Sole Jacques</t>
  </si>
  <si>
    <t>ron.johnson@centralbancorp.com</t>
  </si>
  <si>
    <t>302</t>
  </si>
  <si>
    <t>N730GA</t>
  </si>
  <si>
    <t>BTI Aviation, LLC, Snowy Range Aviation, LLC</t>
  </si>
  <si>
    <t>Ronald</t>
  </si>
  <si>
    <t>Johnson</t>
  </si>
  <si>
    <t>Manager, President</t>
  </si>
  <si>
    <t>lawrence.cooper@truist.com</t>
  </si>
  <si>
    <t>303</t>
  </si>
  <si>
    <t>N13WF</t>
  </si>
  <si>
    <t>Truist Equipment Finance Corp.</t>
  </si>
  <si>
    <t>Lawrence</t>
  </si>
  <si>
    <t>Cooper</t>
  </si>
  <si>
    <t>Secretary</t>
  </si>
  <si>
    <t>opobrigaces@ambev.com.br</t>
  </si>
  <si>
    <t>304</t>
  </si>
  <si>
    <t>PR-CBA</t>
  </si>
  <si>
    <t>Ambev, SA</t>
  </si>
  <si>
    <t>toddc@knighttrans.com</t>
  </si>
  <si>
    <t>305</t>
  </si>
  <si>
    <t>N390KX</t>
  </si>
  <si>
    <t>Knight Air, LLC</t>
  </si>
  <si>
    <t>Todd</t>
  </si>
  <si>
    <t>Carlson</t>
  </si>
  <si>
    <t>info@silverpointcapital.com</t>
  </si>
  <si>
    <t>306</t>
  </si>
  <si>
    <t>N508RP</t>
  </si>
  <si>
    <t>Silver Point Capital, LP</t>
  </si>
  <si>
    <t>shatch@silverpointcapital.com</t>
  </si>
  <si>
    <t>Stacey</t>
  </si>
  <si>
    <t>Hatch</t>
  </si>
  <si>
    <t>mhimes@petroleumtraders.com</t>
  </si>
  <si>
    <t>309</t>
  </si>
  <si>
    <t>N116NC</t>
  </si>
  <si>
    <t>Benson Legacy, LLC</t>
  </si>
  <si>
    <t>Michael</t>
  </si>
  <si>
    <t>Himes</t>
  </si>
  <si>
    <t>Member/Manager</t>
  </si>
  <si>
    <t>info@flightexec.com</t>
  </si>
  <si>
    <t>311</t>
  </si>
  <si>
    <t>C-GGGT</t>
  </si>
  <si>
    <t>The Craig Evan Corporation</t>
  </si>
  <si>
    <t>nick.erb@flightexec.com</t>
  </si>
  <si>
    <t>Nickolaus</t>
  </si>
  <si>
    <t>Erb</t>
  </si>
  <si>
    <t>info@aerocentro.com</t>
  </si>
  <si>
    <t>312</t>
  </si>
  <si>
    <t>YV3119</t>
  </si>
  <si>
    <t>Aerocentro de Servicios, CA</t>
  </si>
  <si>
    <t>mbenatar@aerocentro.com</t>
  </si>
  <si>
    <t>Miguel</t>
  </si>
  <si>
    <t>Benatar</t>
  </si>
  <si>
    <t>atn.ciudadana@sedena.gob.mx</t>
  </si>
  <si>
    <t>313, 314</t>
  </si>
  <si>
    <t>TP-08, XC-LOI</t>
  </si>
  <si>
    <t>Gov't of Mexico - Air Force</t>
  </si>
  <si>
    <t>aircraftsales@asianaerospace.com.ph</t>
  </si>
  <si>
    <t>315</t>
  </si>
  <si>
    <t>Additional Location/Contact, Owner</t>
  </si>
  <si>
    <t>RP-C8150</t>
  </si>
  <si>
    <t>Asian Aerospace Corporation</t>
  </si>
  <si>
    <t>ceo@asianaerospace.com.ph</t>
  </si>
  <si>
    <t>Additional Location/Contact</t>
  </si>
  <si>
    <t>Rodriguez</t>
  </si>
  <si>
    <t>am@kingjets.in</t>
  </si>
  <si>
    <t>318</t>
  </si>
  <si>
    <t>VT-KZN</t>
  </si>
  <si>
    <t>King Jets Pvt. Ltd.</t>
  </si>
  <si>
    <t>Sunil</t>
  </si>
  <si>
    <t>Kumar</t>
  </si>
  <si>
    <t>Daniel.jones@encorewire.com</t>
  </si>
  <si>
    <t>320</t>
  </si>
  <si>
    <t>N23EW</t>
  </si>
  <si>
    <t>Encore Wire Corporation</t>
  </si>
  <si>
    <t>Jones</t>
  </si>
  <si>
    <t>rgonzalez@mmc-pr.com</t>
  </si>
  <si>
    <t>321</t>
  </si>
  <si>
    <t>N123QU</t>
  </si>
  <si>
    <t>Dorado Aviation, LLC</t>
  </si>
  <si>
    <t>Gonzalez</t>
  </si>
  <si>
    <t>Vice President &amp; Director of Operations</t>
  </si>
  <si>
    <t>randy.okland@okland.com</t>
  </si>
  <si>
    <t>322</t>
  </si>
  <si>
    <t>N6950C</t>
  </si>
  <si>
    <t>Milloaks, LLC</t>
  </si>
  <si>
    <t>Randy</t>
  </si>
  <si>
    <t>Okland</t>
  </si>
  <si>
    <t>luci.johnson@pnc.com</t>
  </si>
  <si>
    <t>323</t>
  </si>
  <si>
    <t>N12WF</t>
  </si>
  <si>
    <t>PNC Equipment Finance, LLC</t>
  </si>
  <si>
    <t>Luci</t>
  </si>
  <si>
    <t>ejdcflight@embarqmail.com</t>
  </si>
  <si>
    <t>324</t>
  </si>
  <si>
    <t>Flight Department</t>
  </si>
  <si>
    <t>N1ED</t>
  </si>
  <si>
    <t>DeBartolo Corporation</t>
  </si>
  <si>
    <t>Chuck</t>
  </si>
  <si>
    <t>Eaves</t>
  </si>
  <si>
    <t>info@novajet.ca</t>
  </si>
  <si>
    <t>325</t>
  </si>
  <si>
    <t>C-GWQM</t>
  </si>
  <si>
    <t>2106701 Ontario, Inc.</t>
  </si>
  <si>
    <t>philipbabbitt@novajet.ca</t>
  </si>
  <si>
    <t>Philip</t>
  </si>
  <si>
    <t>Babbitt</t>
  </si>
  <si>
    <t>golovii@const.dp.ua</t>
  </si>
  <si>
    <t>326</t>
  </si>
  <si>
    <t>T7-DSD</t>
  </si>
  <si>
    <t>AC-Terra International, Ltd.</t>
  </si>
  <si>
    <t>Zlata</t>
  </si>
  <si>
    <t>Golovii</t>
  </si>
  <si>
    <t>sales@ics-aero.com</t>
  </si>
  <si>
    <t>ICS Aero, Ltd.</t>
  </si>
  <si>
    <t>Phone number</t>
  </si>
  <si>
    <t>Phone Number Type</t>
  </si>
  <si>
    <t>Column2</t>
  </si>
  <si>
    <t>ACBASECOUNTRY</t>
  </si>
  <si>
    <t>912-965-3293</t>
  </si>
  <si>
    <t>COMPOFFICE, CONTACTBESTPHONE</t>
  </si>
  <si>
    <t>N150GV, N365GA, N150GA</t>
  </si>
  <si>
    <t>201, 225, 252</t>
  </si>
  <si>
    <t>United States</t>
  </si>
  <si>
    <t>Gulfstream Leasing, LLC</t>
  </si>
  <si>
    <t>910-859-8574</t>
  </si>
  <si>
    <t>COMPOFFICE, CONTACTBESTPHONE, CONTACTOFFICE</t>
  </si>
  <si>
    <t>N703HA</t>
  </si>
  <si>
    <t>202</t>
  </si>
  <si>
    <t>Full Send Aviation, LLC</t>
  </si>
  <si>
    <t>Christopher</t>
  </si>
  <si>
    <t>Scerri</t>
  </si>
  <si>
    <t>325-370-7389</t>
  </si>
  <si>
    <t>COMPMOBILE, CONTACTBESTPHONE, CONTACTMOBILE</t>
  </si>
  <si>
    <t>N530LD</t>
  </si>
  <si>
    <t>203</t>
  </si>
  <si>
    <t>4 Love of Flight, LLC</t>
  </si>
  <si>
    <t>Lou Ann</t>
  </si>
  <si>
    <t>Davis</t>
  </si>
  <si>
    <t>785-878-4000</t>
  </si>
  <si>
    <t>COMPOFFICE</t>
  </si>
  <si>
    <t>785-878-8013</t>
  </si>
  <si>
    <t>CONTACTBESTPHONE, CONTACTOFFICE</t>
  </si>
  <si>
    <t>360-708-8516</t>
  </si>
  <si>
    <t>COMPMOBILE</t>
  </si>
  <si>
    <t>360-588-0574</t>
  </si>
  <si>
    <t>713-691-3616</t>
  </si>
  <si>
    <t>David
Daren</t>
  </si>
  <si>
    <t>Meisel
Austin</t>
  </si>
  <si>
    <t xml:space="preserve">
President</t>
  </si>
  <si>
    <t>937-974-7845</t>
  </si>
  <si>
    <t>N531GP</t>
  </si>
  <si>
    <t>207</t>
  </si>
  <si>
    <t>Blue Flag Two, Ltd.</t>
  </si>
  <si>
    <t>Hemmelgarn</t>
  </si>
  <si>
    <t>507-2642841</t>
  </si>
  <si>
    <t>N150CT</t>
  </si>
  <si>
    <t>208</t>
  </si>
  <si>
    <t>Promerica Financial Corporation</t>
  </si>
  <si>
    <t>Ramiro</t>
  </si>
  <si>
    <t>Ortiz Mayorga</t>
  </si>
  <si>
    <t>480-998-8989</t>
  </si>
  <si>
    <t>COMPOFFICE, CONTACTOFFICE</t>
  </si>
  <si>
    <t>480-579-2424</t>
  </si>
  <si>
    <t>Blue Star Management, LLC</t>
  </si>
  <si>
    <t>Palmer</t>
  </si>
  <si>
    <t>602-618-6200</t>
  </si>
  <si>
    <t>CONTACTBESTPHONE, CONTACTMOBILE</t>
  </si>
  <si>
    <t>404-888-7990</t>
  </si>
  <si>
    <t>52-222-2370700</t>
  </si>
  <si>
    <t>Mexico</t>
  </si>
  <si>
    <t>52-22-28922100</t>
  </si>
  <si>
    <t>925-930-2880</t>
  </si>
  <si>
    <t>206-683-2815</t>
  </si>
  <si>
    <t>N150JN</t>
  </si>
  <si>
    <t>212</t>
  </si>
  <si>
    <t>Koselig, LLC</t>
  </si>
  <si>
    <t>Loren</t>
  </si>
  <si>
    <t>Ness</t>
  </si>
  <si>
    <t>269-547-4799</t>
  </si>
  <si>
    <t>N5950C</t>
  </si>
  <si>
    <t>213</t>
  </si>
  <si>
    <t>Bravo Zulu G150, LLC</t>
  </si>
  <si>
    <t>Sanderson</t>
  </si>
  <si>
    <t>650-529-9591</t>
  </si>
  <si>
    <t>Warren, James D.</t>
  </si>
  <si>
    <t>912-965-3000</t>
  </si>
  <si>
    <t>N247PS, N365GA</t>
  </si>
  <si>
    <t>215, 225</t>
  </si>
  <si>
    <t>Gulfstream Aerospace Corporation</t>
  </si>
  <si>
    <t>Director of Contracts</t>
  </si>
  <si>
    <t>620-231-2230</t>
  </si>
  <si>
    <t>312-953-2722</t>
  </si>
  <si>
    <t>N217MS</t>
  </si>
  <si>
    <t>217</t>
  </si>
  <si>
    <t>GS 150-217, LLC</t>
  </si>
  <si>
    <t>MarrGwen</t>
  </si>
  <si>
    <t>Townsend</t>
  </si>
  <si>
    <t>580-310-4262</t>
  </si>
  <si>
    <t>N1HE</t>
  </si>
  <si>
    <t>218</t>
  </si>
  <si>
    <t>Conquest Air, LLC</t>
  </si>
  <si>
    <t>Hatton</t>
  </si>
  <si>
    <t>56-2-23777400</t>
  </si>
  <si>
    <t>Chile</t>
  </si>
  <si>
    <t>Ricardo
Max</t>
  </si>
  <si>
    <t>Espinosa Urrejola
Kaufmann Ritschka</t>
  </si>
  <si>
    <t>Operations Manager
President</t>
  </si>
  <si>
    <t>423-237-34-34</t>
  </si>
  <si>
    <t>480-393-0770</t>
  </si>
  <si>
    <t>480-998-2661</t>
  </si>
  <si>
    <t>GH Consulting Services, LLC</t>
  </si>
  <si>
    <t>Gregg</t>
  </si>
  <si>
    <t>Tryhus</t>
  </si>
  <si>
    <t>President &amp; Owner</t>
  </si>
  <si>
    <t>214-662-6021</t>
  </si>
  <si>
    <t>Nick Chapman Consulting, LLC</t>
  </si>
  <si>
    <t>Nicolas</t>
  </si>
  <si>
    <t>Chapman</t>
  </si>
  <si>
    <t>602-980-7200</t>
  </si>
  <si>
    <t>415-897-4522</t>
  </si>
  <si>
    <t>559-591-8394</t>
  </si>
  <si>
    <t>Family Tree Farms Aviation, LLC</t>
  </si>
  <si>
    <t>Muxlow</t>
  </si>
  <si>
    <t>516-851-8060</t>
  </si>
  <si>
    <t>204-632-6694</t>
  </si>
  <si>
    <t>Canada</t>
  </si>
  <si>
    <t>410-654-6700</t>
  </si>
  <si>
    <t>850-217-6580</t>
  </si>
  <si>
    <t>N224GG</t>
  </si>
  <si>
    <t>224</t>
  </si>
  <si>
    <t>Gator Tracks, LLC</t>
  </si>
  <si>
    <t>Les</t>
  </si>
  <si>
    <t>Rose</t>
  </si>
  <si>
    <t>559-492-9403</t>
  </si>
  <si>
    <t>559-584-5751</t>
  </si>
  <si>
    <t>630-556-3731</t>
  </si>
  <si>
    <t>N100SR</t>
  </si>
  <si>
    <t>227</t>
  </si>
  <si>
    <t>Owner, Flight Department</t>
  </si>
  <si>
    <t>G-150 Trust, Executive Capital Corporation</t>
  </si>
  <si>
    <t>Steven
David</t>
  </si>
  <si>
    <t>Rayman
Bohr</t>
  </si>
  <si>
    <t>Trustee
Chief Pilot</t>
  </si>
  <si>
    <t>801-933-7500</t>
  </si>
  <si>
    <t>312-543-4695</t>
  </si>
  <si>
    <t>N100GX</t>
  </si>
  <si>
    <t>228</t>
  </si>
  <si>
    <t>Philippines</t>
  </si>
  <si>
    <t>Brulecreek Aviation, LLC</t>
  </si>
  <si>
    <t>Ehrich</t>
  </si>
  <si>
    <t>801-502-9499</t>
  </si>
  <si>
    <t>801-933-7568</t>
  </si>
  <si>
    <t>CONTACTOFFICE</t>
  </si>
  <si>
    <t>559-906-0300</t>
  </si>
  <si>
    <t>N518KH</t>
  </si>
  <si>
    <t>229</t>
  </si>
  <si>
    <t>Golden Eagle Management, LLC</t>
  </si>
  <si>
    <t>King</t>
  </si>
  <si>
    <t>Husein</t>
  </si>
  <si>
    <t>229-230-1453</t>
  </si>
  <si>
    <t>N722SW</t>
  </si>
  <si>
    <t>230</t>
  </si>
  <si>
    <t>Gator One Air, LLC</t>
  </si>
  <si>
    <t>Penney</t>
  </si>
  <si>
    <t>818-989-2900</t>
  </si>
  <si>
    <t>310-300-4100</t>
  </si>
  <si>
    <t>801-943-4163</t>
  </si>
  <si>
    <t>N928ST</t>
  </si>
  <si>
    <t>232</t>
  </si>
  <si>
    <t>Flying Bar B, LLC</t>
  </si>
  <si>
    <t>Sandie</t>
  </si>
  <si>
    <t>Tillotson</t>
  </si>
  <si>
    <t>61-2-9791-0055</t>
  </si>
  <si>
    <t>Singapore</t>
  </si>
  <si>
    <t>65-6287-1111</t>
  </si>
  <si>
    <t>919-388-9878</t>
  </si>
  <si>
    <t>701-282-8425</t>
  </si>
  <si>
    <t>Corwin Brothers, LLC</t>
  </si>
  <si>
    <t>Timothy</t>
  </si>
  <si>
    <t>Corwin</t>
  </si>
  <si>
    <t>615-298-5921</t>
  </si>
  <si>
    <t>Buford</t>
  </si>
  <si>
    <t>Ortale</t>
  </si>
  <si>
    <t>914-574-7702</t>
  </si>
  <si>
    <t>Operator, Program Holder</t>
  </si>
  <si>
    <t>Vishal
Glenn</t>
  </si>
  <si>
    <t>Hiremath
Gonzales</t>
  </si>
  <si>
    <t>Founder &amp; President
Founder &amp; CEO</t>
  </si>
  <si>
    <t>615-414-7460</t>
  </si>
  <si>
    <t>61-2-9843-5100</t>
  </si>
  <si>
    <t>Australia</t>
  </si>
  <si>
    <t>Jody
Andrew</t>
  </si>
  <si>
    <t>Mills
Refshauge</t>
  </si>
  <si>
    <t>Operations Manager
Non-Executive Chairman</t>
  </si>
  <si>
    <t>61-4-2727-5411</t>
  </si>
  <si>
    <t>620-231-8050</t>
  </si>
  <si>
    <t>Miller</t>
  </si>
  <si>
    <t>56-9-223806</t>
  </si>
  <si>
    <t>CC-AOA</t>
  </si>
  <si>
    <t>237</t>
  </si>
  <si>
    <t>Max</t>
  </si>
  <si>
    <t>Kaufmann Ritschka</t>
  </si>
  <si>
    <t>56-2-23777422</t>
  </si>
  <si>
    <t>356-77-33-4470</t>
  </si>
  <si>
    <t>Italy</t>
  </si>
  <si>
    <t>39-011-996-3365</t>
  </si>
  <si>
    <t>356-79-440-057</t>
  </si>
  <si>
    <t>39-339-285-3755</t>
  </si>
  <si>
    <t>55-51-39211426</t>
  </si>
  <si>
    <t>Brazil</t>
  </si>
  <si>
    <t>Luis
Marciano</t>
  </si>
  <si>
    <t>Leitao
Testa</t>
  </si>
  <si>
    <t>Director of Operations &amp; Chief Pilot
President</t>
  </si>
  <si>
    <t>55-51-99934083</t>
  </si>
  <si>
    <t>55-51-995223477</t>
  </si>
  <si>
    <t>201-462-4000</t>
  </si>
  <si>
    <t>213-797-4255</t>
  </si>
  <si>
    <t>516-324-5804</t>
  </si>
  <si>
    <t>602-677-9912</t>
  </si>
  <si>
    <t>N458TB</t>
  </si>
  <si>
    <t>242</t>
  </si>
  <si>
    <t>M3 Aviation, LLC</t>
  </si>
  <si>
    <t>Brownlee</t>
  </si>
  <si>
    <t>787-791-7090</t>
  </si>
  <si>
    <t>Puerto Rico</t>
  </si>
  <si>
    <t>787-796-5656</t>
  </si>
  <si>
    <t>N553CB, LLC</t>
  </si>
  <si>
    <t>Federico</t>
  </si>
  <si>
    <t>Stubbe</t>
  </si>
  <si>
    <t>787-475-5075</t>
  </si>
  <si>
    <t>55-82-33221785</t>
  </si>
  <si>
    <t>Fernando</t>
  </si>
  <si>
    <t>Lopes de Farias</t>
  </si>
  <si>
    <t>360-671-7703</t>
  </si>
  <si>
    <t>314-423-6698</t>
  </si>
  <si>
    <t>N650DH, N651DH</t>
  </si>
  <si>
    <t>247, 319</t>
  </si>
  <si>
    <t>Drury Development Corporation</t>
  </si>
  <si>
    <t>Bob
Larry</t>
  </si>
  <si>
    <t>Schrock
Hasselfeld</t>
  </si>
  <si>
    <t>Chief Pilot
Senior Vice President &amp; CFO</t>
  </si>
  <si>
    <t>601-649-4030</t>
  </si>
  <si>
    <t>620-231-2264</t>
  </si>
  <si>
    <t>N67KP</t>
  </si>
  <si>
    <t>249</t>
  </si>
  <si>
    <t>Marivest Support Services, LLC</t>
  </si>
  <si>
    <t>Marietta</t>
  </si>
  <si>
    <t>Vice President &amp; Director</t>
  </si>
  <si>
    <t>612-396-5634</t>
  </si>
  <si>
    <t>612-317-4100</t>
  </si>
  <si>
    <t>905-679-2400</t>
  </si>
  <si>
    <t>510-797-7980</t>
  </si>
  <si>
    <t>Additional Company/Contact, Owner</t>
  </si>
  <si>
    <t>Ardenbrook, Inc., Two Star Maritime, LLC</t>
  </si>
  <si>
    <t>Owner
Member</t>
  </si>
  <si>
    <t>65-9155-1772</t>
  </si>
  <si>
    <t>VH-PFW</t>
  </si>
  <si>
    <t>255</t>
  </si>
  <si>
    <t>ST Aerospace Engineering Pte. Ltd.</t>
  </si>
  <si>
    <t>Vincent</t>
  </si>
  <si>
    <t>Chong</t>
  </si>
  <si>
    <t>225-408-1300</t>
  </si>
  <si>
    <t>225-408-1364</t>
  </si>
  <si>
    <t>IES Leasing, LLC</t>
  </si>
  <si>
    <t>662-371-4124</t>
  </si>
  <si>
    <t>601-212-6420</t>
  </si>
  <si>
    <t>662-269-6475</t>
  </si>
  <si>
    <t>303-770-3700</t>
  </si>
  <si>
    <t>N10RZ</t>
  </si>
  <si>
    <t>258</t>
  </si>
  <si>
    <t>The Peregrine Leasing Trust</t>
  </si>
  <si>
    <t>Dan</t>
  </si>
  <si>
    <t>DeKeyrel</t>
  </si>
  <si>
    <t>415-693-9000</t>
  </si>
  <si>
    <t>336-430-3222</t>
  </si>
  <si>
    <t>N101RX</t>
  </si>
  <si>
    <t>262</t>
  </si>
  <si>
    <t>Teall Capital Partners, LLC</t>
  </si>
  <si>
    <t>Ben</t>
  </si>
  <si>
    <t>Sutton</t>
  </si>
  <si>
    <t>310-490-9028</t>
  </si>
  <si>
    <t>N802RR</t>
  </si>
  <si>
    <t>263</t>
  </si>
  <si>
    <t>Sage Air, LLC</t>
  </si>
  <si>
    <t>Brent</t>
  </si>
  <si>
    <t>Smittcamp</t>
  </si>
  <si>
    <t>905-677-3300</t>
  </si>
  <si>
    <t>52-722-2791600</t>
  </si>
  <si>
    <t>574-235-2918</t>
  </si>
  <si>
    <t>55-31-32910349</t>
  </si>
  <si>
    <t>Co-Owner, Operator</t>
  </si>
  <si>
    <t>Dos Mares Guia Neto, Walfrido Silvido, Samos Participacoes, Ltda.</t>
  </si>
  <si>
    <t>Walfrido silvido
Walfrido Silvino
Leonardo</t>
  </si>
  <si>
    <t>Dos Mares Guia Neto
dos Mares Guia
de Vasconcelos Vieira</t>
  </si>
  <si>
    <t xml:space="preserve">
Manager
Fixed Wing Chief Pilot</t>
  </si>
  <si>
    <t>55-31-999812865</t>
  </si>
  <si>
    <t>214-336-3828</t>
  </si>
  <si>
    <t>Stallings, Robert W.</t>
  </si>
  <si>
    <t>Stallings</t>
  </si>
  <si>
    <t>954-655-6004</t>
  </si>
  <si>
    <t>52-722-2731419</t>
  </si>
  <si>
    <t>Emilio
Lorena</t>
  </si>
  <si>
    <t>Perez de Leon
Martinez</t>
  </si>
  <si>
    <t>Director of Maintenance,General Aviation
Administrative Manager</t>
  </si>
  <si>
    <t>52-172-25105460</t>
  </si>
  <si>
    <t>704-453-2587</t>
  </si>
  <si>
    <t>N480JJ</t>
  </si>
  <si>
    <t>270</t>
  </si>
  <si>
    <t>Jimmie Johnson Racing II, Inc.</t>
  </si>
  <si>
    <t>Jimmie</t>
  </si>
  <si>
    <t>832-320-5522</t>
  </si>
  <si>
    <t>N885TC</t>
  </si>
  <si>
    <t>271</t>
  </si>
  <si>
    <t>TransCanada USA Pipeline Services, LLC</t>
  </si>
  <si>
    <t>Stanley</t>
  </si>
  <si>
    <t>Executive Vice President</t>
  </si>
  <si>
    <t>203-337-4600</t>
  </si>
  <si>
    <t>925-866-0100</t>
  </si>
  <si>
    <t>203-337-4608</t>
  </si>
  <si>
    <t>403-275-8121</t>
  </si>
  <si>
    <t>Ian
Charles</t>
  </si>
  <si>
    <t>Darnley
Bertrand</t>
  </si>
  <si>
    <t>Director of Business Development
Director of Flight Operations</t>
  </si>
  <si>
    <t>403-837-2389</t>
  </si>
  <si>
    <t>727-480-8685</t>
  </si>
  <si>
    <t>602-421-2345</t>
  </si>
  <si>
    <t>GJK, LLC</t>
  </si>
  <si>
    <t>702-736-6151</t>
  </si>
  <si>
    <t>N15PV</t>
  </si>
  <si>
    <t>276</t>
  </si>
  <si>
    <t>Terrible Herbst, Inc.</t>
  </si>
  <si>
    <t>Herbst</t>
  </si>
  <si>
    <t>318-221-2688</t>
  </si>
  <si>
    <t>N700FA</t>
  </si>
  <si>
    <t>278</t>
  </si>
  <si>
    <t>Jet Flight, LLC</t>
  </si>
  <si>
    <t>Bobby</t>
  </si>
  <si>
    <t>Jelks</t>
  </si>
  <si>
    <t>91-484-4035020</t>
  </si>
  <si>
    <t>India</t>
  </si>
  <si>
    <t>91-9387-032180</t>
  </si>
  <si>
    <t>52-81-1932-5600</t>
  </si>
  <si>
    <t>Jorge
Roberto</t>
  </si>
  <si>
    <t>Siller
Gonzalez Valdez</t>
  </si>
  <si>
    <t>Chief Pilot
Founder &amp; General Partner</t>
  </si>
  <si>
    <t>52-51-28077386</t>
  </si>
  <si>
    <t>52-55-45664710</t>
  </si>
  <si>
    <t>330-796-2121</t>
  </si>
  <si>
    <t>The Goodyear Tire &amp; Rubber Company, Goodyear Tire &amp; Rubber Company</t>
  </si>
  <si>
    <t>Laura
Richard</t>
  </si>
  <si>
    <t>Thompson
Kramer</t>
  </si>
  <si>
    <t>Executive Vice President &amp; CFO
Chairman, President &amp; CEO</t>
  </si>
  <si>
    <t>48-22-346-5330</t>
  </si>
  <si>
    <t>Poland</t>
  </si>
  <si>
    <t>48-71-747-4747</t>
  </si>
  <si>
    <t>Kaczmarski</t>
  </si>
  <si>
    <t>President of the Board</t>
  </si>
  <si>
    <t>48-503-077-212</t>
  </si>
  <si>
    <t>90-212-592-0036</t>
  </si>
  <si>
    <t>Turkey</t>
  </si>
  <si>
    <t>90-533-704-4606</t>
  </si>
  <si>
    <t>616-336-4800</t>
  </si>
  <si>
    <t>231-578-7866</t>
  </si>
  <si>
    <t>PFC Holdings, LLC</t>
  </si>
  <si>
    <t>Aaron</t>
  </si>
  <si>
    <t>Peterson</t>
  </si>
  <si>
    <t>610-696-5800</t>
  </si>
  <si>
    <t>610-350-3165</t>
  </si>
  <si>
    <t>814-404-2792</t>
  </si>
  <si>
    <t>610-585-5800</t>
  </si>
  <si>
    <t>610-350-3006</t>
  </si>
  <si>
    <t>785-400-6136</t>
  </si>
  <si>
    <t>N318KS</t>
  </si>
  <si>
    <t>287</t>
  </si>
  <si>
    <t>MMTH Air, LLC</t>
  </si>
  <si>
    <t>Jacob</t>
  </si>
  <si>
    <t>Farrant</t>
  </si>
  <si>
    <t>358-205-101-900</t>
  </si>
  <si>
    <t>Finland</t>
  </si>
  <si>
    <t>358-205-10-10</t>
  </si>
  <si>
    <t>358-205-102-740</t>
  </si>
  <si>
    <t>940-567-3147</t>
  </si>
  <si>
    <t>940-567-1080</t>
  </si>
  <si>
    <t>809-373-5208</t>
  </si>
  <si>
    <t>Dominican Republic</t>
  </si>
  <si>
    <t>Robin
Miguel</t>
  </si>
  <si>
    <t>Pena
Barletta</t>
  </si>
  <si>
    <t>Chief Pilot
President</t>
  </si>
  <si>
    <t>809-540-3800</t>
  </si>
  <si>
    <t>Barletta</t>
  </si>
  <si>
    <t>920-592-2000</t>
  </si>
  <si>
    <t>N935GB</t>
  </si>
  <si>
    <t>293</t>
  </si>
  <si>
    <t>Schneider National, Inc.</t>
  </si>
  <si>
    <t>Mark</t>
  </si>
  <si>
    <t>Rourke</t>
  </si>
  <si>
    <t>204-982-7240</t>
  </si>
  <si>
    <t>Dylan
Cecily</t>
  </si>
  <si>
    <t>Fast
Kennedy</t>
  </si>
  <si>
    <t>President
Chief Pilot</t>
  </si>
  <si>
    <t>501-628-9111</t>
  </si>
  <si>
    <t>262-723-5108</t>
  </si>
  <si>
    <t>JS Aviation, LLC</t>
  </si>
  <si>
    <t>Hans</t>
  </si>
  <si>
    <t>Schaupp</t>
  </si>
  <si>
    <t>212-620-4034</t>
  </si>
  <si>
    <t>Lovo Holdings, LLC</t>
  </si>
  <si>
    <t>Vogel</t>
  </si>
  <si>
    <t>910-475-7100</t>
  </si>
  <si>
    <t>GML Development, Inc.</t>
  </si>
  <si>
    <t>McKee</t>
  </si>
  <si>
    <t>858-309-2665</t>
  </si>
  <si>
    <t>Vanny &amp; RP, LLC</t>
  </si>
  <si>
    <t>Perkins</t>
  </si>
  <si>
    <t>403-236-0912</t>
  </si>
  <si>
    <t>403-901-5614</t>
  </si>
  <si>
    <t>876-960-1156-8</t>
  </si>
  <si>
    <t>Jamaica</t>
  </si>
  <si>
    <t>Lesmore
Gary</t>
  </si>
  <si>
    <t>Samuels
Hendrickson</t>
  </si>
  <si>
    <t>Chief Pilot
Owner &amp; Director</t>
  </si>
  <si>
    <t>876-878-0552</t>
  </si>
  <si>
    <t>402-315-1050</t>
  </si>
  <si>
    <t>770-956-1945</t>
  </si>
  <si>
    <t>402-699-6909</t>
  </si>
  <si>
    <t>402-315-1022</t>
  </si>
  <si>
    <t>403-243-6200</t>
  </si>
  <si>
    <t>55-11-31773820</t>
  </si>
  <si>
    <t>Pedro Javier
Lucio</t>
  </si>
  <si>
    <t>Sole Jacques
de Castro Andrade Filho</t>
  </si>
  <si>
    <t>Chief Pilot
Vice Chairman of the Board</t>
  </si>
  <si>
    <t>55-51-992159816</t>
  </si>
  <si>
    <t>55-51-981181128</t>
  </si>
  <si>
    <t>719-228-1100</t>
  </si>
  <si>
    <t>Manager
President</t>
  </si>
  <si>
    <t>719-228-1090</t>
  </si>
  <si>
    <t>404-813-7159</t>
  </si>
  <si>
    <t>55-11-21221414</t>
  </si>
  <si>
    <t>Chief Information Officer
CEO</t>
  </si>
  <si>
    <t>602-606-6684</t>
  </si>
  <si>
    <t>203-542-4000</t>
  </si>
  <si>
    <t>203-231-7311</t>
  </si>
  <si>
    <t>248-666-3910</t>
  </si>
  <si>
    <t>N503RP</t>
  </si>
  <si>
    <t>307</t>
  </si>
  <si>
    <t>Penske Jet, Inc.</t>
  </si>
  <si>
    <t>Ed</t>
  </si>
  <si>
    <t>Hendricks</t>
  </si>
  <si>
    <t>Director of Maintenance</t>
  </si>
  <si>
    <t>610-775-6300</t>
  </si>
  <si>
    <t>Omicron Transportation, Inc.</t>
  </si>
  <si>
    <t>Roger</t>
  </si>
  <si>
    <t>Penske</t>
  </si>
  <si>
    <t>330-384-7201</t>
  </si>
  <si>
    <t>N501RP</t>
  </si>
  <si>
    <t>308</t>
  </si>
  <si>
    <t>The Huntington National Bank</t>
  </si>
  <si>
    <t>260-432-6622</t>
  </si>
  <si>
    <t>310-990-4541</t>
  </si>
  <si>
    <t>N151PW</t>
  </si>
  <si>
    <t>310</t>
  </si>
  <si>
    <t>Talon Tactical Management, LLC</t>
  </si>
  <si>
    <t>Megdal</t>
  </si>
  <si>
    <t>519-455-6760</t>
  </si>
  <si>
    <t>58-212-9590401</t>
  </si>
  <si>
    <t>Venezuela</t>
  </si>
  <si>
    <t>786-375-8147</t>
  </si>
  <si>
    <t>52-55-56265911</t>
  </si>
  <si>
    <t>Carlos</t>
  </si>
  <si>
    <t>Rodriguez Munguia</t>
  </si>
  <si>
    <t>Commander</t>
  </si>
  <si>
    <t>52-55-56265930</t>
  </si>
  <si>
    <t>57-5-3710350</t>
  </si>
  <si>
    <t>N963CH</t>
  </si>
  <si>
    <t>316</t>
  </si>
  <si>
    <t>Colombia</t>
  </si>
  <si>
    <t>Golden Gate International Corp., LLC</t>
  </si>
  <si>
    <t>Jose</t>
  </si>
  <si>
    <t>Carbonell</t>
  </si>
  <si>
    <t>91-99-52970810</t>
  </si>
  <si>
    <t>Ankit
Sunil</t>
  </si>
  <si>
    <t>Kumar Jain
Kumar</t>
  </si>
  <si>
    <t>91-98-40310006</t>
  </si>
  <si>
    <t>91-44-40097700</t>
  </si>
  <si>
    <t>972-562-9473</t>
  </si>
  <si>
    <t>787-774-6558</t>
  </si>
  <si>
    <t>Ricardo
Jose</t>
  </si>
  <si>
    <t>Gonzalez
Quiros Jorge</t>
  </si>
  <si>
    <t>Vice President &amp; Director of Operations
President &amp; CEO</t>
  </si>
  <si>
    <t>787-505-6771</t>
  </si>
  <si>
    <t>787-774-3753</t>
  </si>
  <si>
    <t>801-486-0144</t>
  </si>
  <si>
    <t>208-472-2350</t>
  </si>
  <si>
    <t>208-472-1519</t>
  </si>
  <si>
    <t>330-965-2041</t>
  </si>
  <si>
    <t>DBCT, LLC</t>
  </si>
  <si>
    <t>Timon</t>
  </si>
  <si>
    <t>Kaple</t>
  </si>
  <si>
    <t>724-456-0748</t>
  </si>
  <si>
    <t>905-673-0287</t>
  </si>
  <si>
    <t>519-727-4255</t>
  </si>
  <si>
    <t>QM Holding Corporation</t>
  </si>
  <si>
    <t>Szekesy</t>
  </si>
  <si>
    <t>905-626-8358</t>
  </si>
  <si>
    <t>380-44-406-6020</t>
  </si>
  <si>
    <t>Ukraine</t>
  </si>
  <si>
    <t>Dmitriy</t>
  </si>
  <si>
    <t>Avanesov</t>
  </si>
  <si>
    <t>380-56-732-2459</t>
  </si>
  <si>
    <t>372-5-955-9412</t>
  </si>
  <si>
    <t>MAKE</t>
  </si>
  <si>
    <t>MODEL</t>
  </si>
  <si>
    <t>SERNBR</t>
  </si>
  <si>
    <t>Mining Number</t>
  </si>
  <si>
    <t>ACBASEIATA</t>
  </si>
  <si>
    <t>ACBASESTATE</t>
  </si>
  <si>
    <t>RELATIONTOAC</t>
  </si>
  <si>
    <t>COMPANYNAME</t>
  </si>
  <si>
    <t>COMPADDRESS1</t>
  </si>
  <si>
    <t>COMPADDRESS2</t>
  </si>
  <si>
    <t>COMPCITY</t>
  </si>
  <si>
    <t>COMPSTATE</t>
  </si>
  <si>
    <t>COMPZIPCODE</t>
  </si>
  <si>
    <t>COMPCOUNTRY</t>
  </si>
  <si>
    <t>COMPPRIMEBUS</t>
  </si>
  <si>
    <t>COMPEMAILADDRESS</t>
  </si>
  <si>
    <t>COMPWEBADDRESS</t>
  </si>
  <si>
    <t>CONTACTBESTPHONE</t>
  </si>
  <si>
    <t>CONTACTMOBILE</t>
  </si>
  <si>
    <t>"Operator"</t>
  </si>
  <si>
    <t>Data</t>
  </si>
  <si>
    <t>NAME</t>
  </si>
  <si>
    <t>STREET</t>
  </si>
  <si>
    <t>CITY</t>
  </si>
  <si>
    <t>STATE</t>
  </si>
  <si>
    <t>Column1</t>
  </si>
  <si>
    <t>OTHER NAMES(1)</t>
  </si>
  <si>
    <t>OTHER NAMES(2)</t>
  </si>
  <si>
    <t>Part 135 Certificate Holder Name</t>
  </si>
  <si>
    <t>Part 135 Dsgn</t>
  </si>
  <si>
    <t>DNB Key People</t>
  </si>
  <si>
    <t>POC</t>
  </si>
  <si>
    <t>Title</t>
  </si>
  <si>
    <t>Address</t>
  </si>
  <si>
    <t>Column3</t>
  </si>
  <si>
    <t>Phone</t>
  </si>
  <si>
    <t>Email</t>
  </si>
  <si>
    <t>Column4</t>
  </si>
  <si>
    <t>NBAA Name</t>
  </si>
  <si>
    <t>NBAA Addr1</t>
  </si>
  <si>
    <t>NBAA Addr2</t>
  </si>
  <si>
    <t>NBAA City</t>
  </si>
  <si>
    <t>NBAA State</t>
  </si>
  <si>
    <t>NBAA Zip</t>
  </si>
  <si>
    <t>NBAA Phone</t>
  </si>
  <si>
    <t>NBAA Web</t>
  </si>
  <si>
    <t>NBAA email</t>
  </si>
  <si>
    <t>NBAA NBAA Link</t>
  </si>
  <si>
    <t>Certificate Designator</t>
  </si>
  <si>
    <t>Company Name</t>
  </si>
  <si>
    <t>CEO_Name</t>
  </si>
  <si>
    <t>CEO_Title</t>
  </si>
  <si>
    <t>CEO_Address1</t>
  </si>
  <si>
    <t>CEO_Address2</t>
  </si>
  <si>
    <t>CEO_Address3</t>
  </si>
  <si>
    <t>CEO_City</t>
  </si>
  <si>
    <t>CEO_State</t>
  </si>
  <si>
    <t>CEO_Postal_Code</t>
  </si>
  <si>
    <t>CEO_Country</t>
  </si>
  <si>
    <t>CEO_Phone</t>
  </si>
  <si>
    <t>CEO_Phone_Extension</t>
  </si>
  <si>
    <t>CEO_Foreign_Phone</t>
  </si>
  <si>
    <t>Company email Status</t>
  </si>
  <si>
    <t>Contact email Status</t>
  </si>
  <si>
    <t>Column5</t>
  </si>
  <si>
    <t>GULFSTREAM</t>
  </si>
  <si>
    <t>G150</t>
  </si>
  <si>
    <t>N150GV</t>
  </si>
  <si>
    <t>SAV</t>
  </si>
  <si>
    <t>GA</t>
  </si>
  <si>
    <t>500 Gulfstream Road, Mail B-06</t>
  </si>
  <si>
    <t>Savannah</t>
  </si>
  <si>
    <t>Aviation Related Business</t>
  </si>
  <si>
    <t>ILM</t>
  </si>
  <si>
    <t>NC</t>
  </si>
  <si>
    <t>190 Raleigh Street</t>
  </si>
  <si>
    <t>Wilmington</t>
  </si>
  <si>
    <t>End User</t>
  </si>
  <si>
    <t>FTY</t>
  </si>
  <si>
    <t>16150 Fitzhugh Road</t>
  </si>
  <si>
    <t>Dripping Springs</t>
  </si>
  <si>
    <t>TX</t>
  </si>
  <si>
    <t>KS</t>
  </si>
  <si>
    <t>2155 Vermont Road</t>
  </si>
  <si>
    <t>Rantoul</t>
  </si>
  <si>
    <t>66079-9014</t>
  </si>
  <si>
    <t>Dealer Broker</t>
  </si>
  <si>
    <t>www.dodson.com</t>
  </si>
  <si>
    <t>MVW</t>
  </si>
  <si>
    <t>WA</t>
  </si>
  <si>
    <t>P.O. Box 1420</t>
  </si>
  <si>
    <t>317 Commercial Avenue</t>
  </si>
  <si>
    <t>Anacortes</t>
  </si>
  <si>
    <t>IAH</t>
  </si>
  <si>
    <t>1608 Margaret Street</t>
  </si>
  <si>
    <t>Houston</t>
  </si>
  <si>
    <t>https://www.nhplc.com</t>
  </si>
  <si>
    <t>Daren</t>
  </si>
  <si>
    <t>Austin</t>
  </si>
  <si>
    <t>P.O. Box 3806</t>
  </si>
  <si>
    <t>110 N Main Street</t>
  </si>
  <si>
    <t>Dayton</t>
  </si>
  <si>
    <t>OH</t>
  </si>
  <si>
    <t>MIA</t>
  </si>
  <si>
    <t>FL</t>
  </si>
  <si>
    <t>Calle 50 y 53 Este, Area Bancaria</t>
  </si>
  <si>
    <t>Panama City</t>
  </si>
  <si>
    <t>Panama</t>
  </si>
  <si>
    <t>www.grupopromerica.com</t>
  </si>
  <si>
    <t>Leon Air, LLC</t>
  </si>
  <si>
    <t>3191 Coral Way. Suite 800</t>
  </si>
  <si>
    <t>Miami</t>
  </si>
  <si>
    <t>Ortiz</t>
  </si>
  <si>
    <t>SCF</t>
  </si>
  <si>
    <t>AZ</t>
  </si>
  <si>
    <t>14988 North 78th Way, Suite 106</t>
  </si>
  <si>
    <t>Scottsdale Airport</t>
  </si>
  <si>
    <t>Scottsdale</t>
  </si>
  <si>
    <t>www.pinnacleaviation.com</t>
  </si>
  <si>
    <t>P.O. Box 686</t>
  </si>
  <si>
    <t>11.5 Mile Port St. Nicholas Road</t>
  </si>
  <si>
    <t>Craig</t>
  </si>
  <si>
    <t>AK</t>
  </si>
  <si>
    <t>PDK</t>
  </si>
  <si>
    <t>1545 Peachtree Street NE, Ste. 250</t>
  </si>
  <si>
    <t>Atlanta</t>
  </si>
  <si>
    <t>PBC</t>
  </si>
  <si>
    <t>Calle Citialtepeti 2711</t>
  </si>
  <si>
    <t>Col Los Volcanes, Puebla Pue</t>
  </si>
  <si>
    <t>https://www.jetsenseaviation.com/wp-content/uploads/2020/03/G150-SN-211_-JSA-SPEC-1.pdf</t>
  </si>
  <si>
    <t>Antiguo Camino a la Resurreccion 10610-A</t>
  </si>
  <si>
    <t>Col. San Rosa</t>
  </si>
  <si>
    <t>Puebla, Puebla</t>
  </si>
  <si>
    <t>www.riosul.com.mx</t>
  </si>
  <si>
    <t>12A South Walnut Street</t>
  </si>
  <si>
    <t>Milford</t>
  </si>
  <si>
    <t>DE</t>
  </si>
  <si>
    <t>27821 36th Avenue NW</t>
  </si>
  <si>
    <t>Stanwood</t>
  </si>
  <si>
    <t>AZO</t>
  </si>
  <si>
    <t>MI</t>
  </si>
  <si>
    <t>2186 East Centre Avenue</t>
  </si>
  <si>
    <t>Portage</t>
  </si>
  <si>
    <t>SJC</t>
  </si>
  <si>
    <t>CA</t>
  </si>
  <si>
    <t>PO Box 620931</t>
  </si>
  <si>
    <t>Redwood City</t>
  </si>
  <si>
    <t>94062-0931</t>
  </si>
  <si>
    <t>Agnes, LLC</t>
  </si>
  <si>
    <t>600 Beach Street</t>
  </si>
  <si>
    <t>Ashland</t>
  </si>
  <si>
    <t>OR</t>
  </si>
  <si>
    <t>N247PS</t>
  </si>
  <si>
    <t>P.O. Box 2206 M/S B-04</t>
  </si>
  <si>
    <t>500 Gulfstream Road</t>
  </si>
  <si>
    <t>31402-2206</t>
  </si>
  <si>
    <t>Manufacturer</t>
  </si>
  <si>
    <t>www.gulfstream.com/preowned</t>
  </si>
  <si>
    <t>richard.chiariello@gulfstream.com</t>
  </si>
  <si>
    <t>PTS</t>
  </si>
  <si>
    <t>3501 Airport Circle</t>
  </si>
  <si>
    <t>Pittsburg</t>
  </si>
  <si>
    <t>LOT</t>
  </si>
  <si>
    <t>IL</t>
  </si>
  <si>
    <t>2571 East, 71st Street</t>
  </si>
  <si>
    <t>Chicago</t>
  </si>
  <si>
    <t>ADT</t>
  </si>
  <si>
    <t>OK</t>
  </si>
  <si>
    <t>1101 Cradduck Road, Suite B</t>
  </si>
  <si>
    <t>Ada</t>
  </si>
  <si>
    <t>SCL</t>
  </si>
  <si>
    <t>Diego Barroz Ortiz 2065</t>
  </si>
  <si>
    <t>A/P Int'l Arturo Merino Benitez - Pudahuel</t>
  </si>
  <si>
    <t>Santiago</t>
  </si>
  <si>
    <t>www.aerocardal.com</t>
  </si>
  <si>
    <t>P.O. Box 470</t>
  </si>
  <si>
    <t>Aeulestrasse 5</t>
  </si>
  <si>
    <t>Vaduz</t>
  </si>
  <si>
    <t>Liechtenstein</t>
  </si>
  <si>
    <t>PHX</t>
  </si>
  <si>
    <t>14747 North Northsight Boulevard, Suite 111-433</t>
  </si>
  <si>
    <t>Management Company</t>
  </si>
  <si>
    <t>7377 E. Doubletree Ranch Road</t>
  </si>
  <si>
    <t>Suite 100</t>
  </si>
  <si>
    <t>www.grayhawkdevelopment.com</t>
  </si>
  <si>
    <t>2525 East Camelback Road, Suite 500</t>
  </si>
  <si>
    <t>Phoenix</t>
  </si>
  <si>
    <t>VIS</t>
  </si>
  <si>
    <t>201 First Street, Suite 307</t>
  </si>
  <si>
    <t>Petaluma</t>
  </si>
  <si>
    <t>www.solairus.aero</t>
  </si>
  <si>
    <t>P.O. Box 396</t>
  </si>
  <si>
    <t>Dinuba</t>
  </si>
  <si>
    <t>YWG</t>
  </si>
  <si>
    <t>MB</t>
  </si>
  <si>
    <t>2595 Inkster Boulevard</t>
  </si>
  <si>
    <t>Winnipeg</t>
  </si>
  <si>
    <t>R3C-2E6</t>
  </si>
  <si>
    <t>MTN</t>
  </si>
  <si>
    <t>MD</t>
  </si>
  <si>
    <t>11620 Red Run Boulevard</t>
  </si>
  <si>
    <t>Reisterstown</t>
  </si>
  <si>
    <t>www.mhwgroup.com</t>
  </si>
  <si>
    <t>DSI</t>
  </si>
  <si>
    <t>70 Ready Avenue NW</t>
  </si>
  <si>
    <t>Ft. Walton Beach</t>
  </si>
  <si>
    <t>N365GA</t>
  </si>
  <si>
    <t>FAT</t>
  </si>
  <si>
    <t>3050 N Winery Avenue</t>
  </si>
  <si>
    <t>Fresno Yosemite International Airport</t>
  </si>
  <si>
    <t>Fresno</t>
  </si>
  <si>
    <t>www.CSMAviation.com</t>
  </si>
  <si>
    <t>9240 Excelsior Avenue</t>
  </si>
  <si>
    <t>Hanford</t>
  </si>
  <si>
    <t>ARR</t>
  </si>
  <si>
    <t>Executive Capital Corporation</t>
  </si>
  <si>
    <t>47 West 210th Route 30</t>
  </si>
  <si>
    <t>Big Rock</t>
  </si>
  <si>
    <t>Bohr</t>
  </si>
  <si>
    <t>G-150 Trust</t>
  </si>
  <si>
    <t>47W210 Route 30</t>
  </si>
  <si>
    <t>Steven</t>
  </si>
  <si>
    <t>Rayman</t>
  </si>
  <si>
    <t>Trustee</t>
  </si>
  <si>
    <t>TAC</t>
  </si>
  <si>
    <t>303 North 2370 West</t>
  </si>
  <si>
    <t>Salt Lake City International Airport</t>
  </si>
  <si>
    <t>Salt Lake City</t>
  </si>
  <si>
    <t>UT</t>
  </si>
  <si>
    <t>Distributor</t>
  </si>
  <si>
    <t>www.keystoneaviation.com</t>
  </si>
  <si>
    <t>7 Eagle View Court</t>
  </si>
  <si>
    <t>Park City</t>
  </si>
  <si>
    <t>PVU</t>
  </si>
  <si>
    <t>3011 American Way</t>
  </si>
  <si>
    <t>Missoula</t>
  </si>
  <si>
    <t>MT</t>
  </si>
  <si>
    <t>618 Gulf Shore Drive</t>
  </si>
  <si>
    <t>Destin</t>
  </si>
  <si>
    <t>VNY</t>
  </si>
  <si>
    <t>7435 Valjean Avenue</t>
  </si>
  <si>
    <t>Van Nuys Airport</t>
  </si>
  <si>
    <t>Van Nuys</t>
  </si>
  <si>
    <t>www.claylacy.com</t>
  </si>
  <si>
    <t>9420 Wilshire Boulevard, 4th Floor</t>
  </si>
  <si>
    <t>Beverly Hills</t>
  </si>
  <si>
    <t>www.omninet.com</t>
  </si>
  <si>
    <t>SLC</t>
  </si>
  <si>
    <t>3500 Deer Hollow Drive</t>
  </si>
  <si>
    <t>Sandy</t>
  </si>
  <si>
    <t>XSP</t>
  </si>
  <si>
    <t>P.O. Box CP20</t>
  </si>
  <si>
    <t>Condell Park</t>
  </si>
  <si>
    <t>NSW</t>
  </si>
  <si>
    <t>www.pacificflight.com.au</t>
  </si>
  <si>
    <t>540 Airport Road</t>
  </si>
  <si>
    <t>Paya Lebar</t>
  </si>
  <si>
    <t>MRO/Maintenance Company</t>
  </si>
  <si>
    <t>www.staero.aero</t>
  </si>
  <si>
    <t>10014 Chapel Hill Road</t>
  </si>
  <si>
    <t>Morrisville</t>
  </si>
  <si>
    <t>ATG Aviation, LLC</t>
  </si>
  <si>
    <t>115 Perry Place</t>
  </si>
  <si>
    <t>Shoal Creek</t>
  </si>
  <si>
    <t>AL</t>
  </si>
  <si>
    <t>Matthew</t>
  </si>
  <si>
    <t>Hogan</t>
  </si>
  <si>
    <t>P.O. Box 3005</t>
  </si>
  <si>
    <t>201 40th Street South</t>
  </si>
  <si>
    <t>Fargo</t>
  </si>
  <si>
    <t>ND</t>
  </si>
  <si>
    <t>Oosthuizen, Lodewicus Theodorus</t>
  </si>
  <si>
    <t>Lodewicus</t>
  </si>
  <si>
    <t>Oosthuizen</t>
  </si>
  <si>
    <t>4410 Gerald Place</t>
  </si>
  <si>
    <t>Nashville</t>
  </si>
  <si>
    <t>TN</t>
  </si>
  <si>
    <t>Society Street Partners, LLC</t>
  </si>
  <si>
    <t>3203 Bridle Trail</t>
  </si>
  <si>
    <t>Greensboro</t>
  </si>
  <si>
    <t>Soule</t>
  </si>
  <si>
    <t>Waldec Foods, LLC</t>
  </si>
  <si>
    <t>5149 West San Jose Street</t>
  </si>
  <si>
    <t>Tampa</t>
  </si>
  <si>
    <t>Wallace</t>
  </si>
  <si>
    <t>101 South Elm Street, Suite 75</t>
  </si>
  <si>
    <t>www.gojetit.com</t>
  </si>
  <si>
    <t>Vishal</t>
  </si>
  <si>
    <t>Hiremath</t>
  </si>
  <si>
    <t>Founder &amp; President</t>
  </si>
  <si>
    <t>DRW</t>
  </si>
  <si>
    <t>NT</t>
  </si>
  <si>
    <t>Locked Bag 2002</t>
  </si>
  <si>
    <t>Wentworthville</t>
  </si>
  <si>
    <t>Air Ambulance</t>
  </si>
  <si>
    <t>www.careflight.org</t>
  </si>
  <si>
    <t>P.O. Box 777</t>
  </si>
  <si>
    <t>610 East Jefferson Street</t>
  </si>
  <si>
    <t>TRN</t>
  </si>
  <si>
    <t>12, Abate Rigord Street, Susan Court A</t>
  </si>
  <si>
    <t>Ta' Xbiex</t>
  </si>
  <si>
    <t>XBX1127</t>
  </si>
  <si>
    <t>Malta</t>
  </si>
  <si>
    <t>www.luxwing.com</t>
  </si>
  <si>
    <t>Strada SanMurizio 12</t>
  </si>
  <si>
    <t>General Aviation Terminal Turin</t>
  </si>
  <si>
    <t>Caselle Torinse, Torino</t>
  </si>
  <si>
    <t>www.flightsolutions.it</t>
  </si>
  <si>
    <t>POA</t>
  </si>
  <si>
    <t>RS</t>
  </si>
  <si>
    <t>R. Treze de Maio 2617</t>
  </si>
  <si>
    <t>Centro, Campo Grande, MS</t>
  </si>
  <si>
    <t>79002-351</t>
  </si>
  <si>
    <t>BUR</t>
  </si>
  <si>
    <t>112 Charles A. Lindbergh Drive</t>
  </si>
  <si>
    <t>Teterboro Airport</t>
  </si>
  <si>
    <t>Teterboro</t>
  </si>
  <si>
    <t>NJ</t>
  </si>
  <si>
    <t>www.jetaviation.com</t>
  </si>
  <si>
    <t>660 South Figueroa Street, Suite 1888</t>
  </si>
  <si>
    <t>Los Angeles</t>
  </si>
  <si>
    <t>7033 East Greenway Parkway, Suite 100</t>
  </si>
  <si>
    <t>M-FAST</t>
  </si>
  <si>
    <t>JBQ</t>
  </si>
  <si>
    <t>G-150 Aeronautics, Ltd.</t>
  </si>
  <si>
    <t>P.O. Box 3163</t>
  </si>
  <si>
    <t>Chera Chambers, Main Office</t>
  </si>
  <si>
    <t>Road Town, Tortola</t>
  </si>
  <si>
    <t>Virgin Islands (British)</t>
  </si>
  <si>
    <t>SJU</t>
  </si>
  <si>
    <t>P.O. Box 38098</t>
  </si>
  <si>
    <t>San Juan</t>
  </si>
  <si>
    <t>www.mnaviation.com</t>
  </si>
  <si>
    <t>120 Carr. 693</t>
  </si>
  <si>
    <t>Dorado</t>
  </si>
  <si>
    <t>Rodovia Br 104 S/N,</t>
  </si>
  <si>
    <t>Aereporoto Zumbi dos Palmares</t>
  </si>
  <si>
    <t>Rio Largo</t>
  </si>
  <si>
    <t>57100-000</t>
  </si>
  <si>
    <t>EF Investimentos e Participacoes, Ltda.</t>
  </si>
  <si>
    <t>BLI</t>
  </si>
  <si>
    <t>1680 West Bakerfield Road</t>
  </si>
  <si>
    <t>Bellingham</t>
  </si>
  <si>
    <t>www.alpha.com/altair-advanced-industries</t>
  </si>
  <si>
    <t>N650DH</t>
  </si>
  <si>
    <t>SUS</t>
  </si>
  <si>
    <t>MO</t>
  </si>
  <si>
    <t>13075 Manchester Road #200</t>
  </si>
  <si>
    <t>Des Peres</t>
  </si>
  <si>
    <t>Bob</t>
  </si>
  <si>
    <t>Schrock</t>
  </si>
  <si>
    <t>Larry</t>
  </si>
  <si>
    <t>Hasselfeld</t>
  </si>
  <si>
    <t>Senior Vice President &amp; CFO</t>
  </si>
  <si>
    <t>N637SF</t>
  </si>
  <si>
    <t>LUL</t>
  </si>
  <si>
    <t>MS</t>
  </si>
  <si>
    <t>P.O. Box 988</t>
  </si>
  <si>
    <t>127 Flynt Road</t>
  </si>
  <si>
    <t>Laurel</t>
  </si>
  <si>
    <t>www.sandersonfarms.com</t>
  </si>
  <si>
    <t>1500 East 27th Terrace</t>
  </si>
  <si>
    <t>STP</t>
  </si>
  <si>
    <t>MN</t>
  </si>
  <si>
    <t>29 Pine Rd.</t>
  </si>
  <si>
    <t>St. Paul</t>
  </si>
  <si>
    <t>55127-6471</t>
  </si>
  <si>
    <t>N150GA</t>
  </si>
  <si>
    <t>YHM</t>
  </si>
  <si>
    <t>ON</t>
  </si>
  <si>
    <t>520-9300 Airport Road</t>
  </si>
  <si>
    <t>Mt. Hope</t>
  </si>
  <si>
    <t>L0R 1W0</t>
  </si>
  <si>
    <t>www.jetport.com</t>
  </si>
  <si>
    <t>2828520 Ontario, Inc.</t>
  </si>
  <si>
    <t>1164 Walker's Line</t>
  </si>
  <si>
    <t>Burlington</t>
  </si>
  <si>
    <t>L7M 1V2</t>
  </si>
  <si>
    <t>OAK</t>
  </si>
  <si>
    <t>4725 Thornton Avenue</t>
  </si>
  <si>
    <t>Fremont</t>
  </si>
  <si>
    <t>94536-6408</t>
  </si>
  <si>
    <t>www.ardenbrook.com</t>
  </si>
  <si>
    <t>Two Star Maritime, LLC</t>
  </si>
  <si>
    <t>600 West Camp Road</t>
  </si>
  <si>
    <t>Seletar, Singapore</t>
  </si>
  <si>
    <t>www.stengg.com</t>
  </si>
  <si>
    <t>BTR</t>
  </si>
  <si>
    <t>LA</t>
  </si>
  <si>
    <t>8641 United Plaza Boulevard, Suite 102</t>
  </si>
  <si>
    <t>Baton Rouge</t>
  </si>
  <si>
    <t>www.excelusa.com</t>
  </si>
  <si>
    <t>8M1</t>
  </si>
  <si>
    <t>2694 W. Oxford Loop, Suite 150</t>
  </si>
  <si>
    <t>Oxford</t>
  </si>
  <si>
    <t>NAC Flight Service, LLC</t>
  </si>
  <si>
    <t>P.O. Box 2387</t>
  </si>
  <si>
    <t>Madison</t>
  </si>
  <si>
    <t>Walter</t>
  </si>
  <si>
    <t>Elliott</t>
  </si>
  <si>
    <t>BOI</t>
  </si>
  <si>
    <t>ID</t>
  </si>
  <si>
    <t>7229 South Alton Way</t>
  </si>
  <si>
    <t>Centennial</t>
  </si>
  <si>
    <t>CO</t>
  </si>
  <si>
    <t>MNL</t>
  </si>
  <si>
    <t>PNB Financial Center</t>
  </si>
  <si>
    <t>Pres. Diosdado Macapagal Avenue, CCP Complex</t>
  </si>
  <si>
    <t>Pasay City, Metro Manila</t>
  </si>
  <si>
    <t>Airlines</t>
  </si>
  <si>
    <t>www.philippineairlines.com</t>
  </si>
  <si>
    <t>425 California Street, 11th Floor</t>
  </si>
  <si>
    <t>San Francisco</t>
  </si>
  <si>
    <t>www.merlonegeier.com</t>
  </si>
  <si>
    <t>N375AB</t>
  </si>
  <si>
    <t>Awaiting Documentation</t>
  </si>
  <si>
    <t>Unidentified</t>
  </si>
  <si>
    <t>INT</t>
  </si>
  <si>
    <t>1001 West Fourth Street</t>
  </si>
  <si>
    <t>Winston-Salem</t>
  </si>
  <si>
    <t>27101-2400</t>
  </si>
  <si>
    <t>215 South State Street, Suite 1200</t>
  </si>
  <si>
    <t>YYZ</t>
  </si>
  <si>
    <t>6120 Midfield Road</t>
  </si>
  <si>
    <t>Mississauga</t>
  </si>
  <si>
    <t>L4W 2P7</t>
  </si>
  <si>
    <t>www.skyservice.com</t>
  </si>
  <si>
    <t>NWVP (Gl50) Inc.</t>
  </si>
  <si>
    <t>Toronto</t>
  </si>
  <si>
    <t>TLC</t>
  </si>
  <si>
    <t>Calle 2, Hangar 9</t>
  </si>
  <si>
    <t>Aeropuerto Int'l Lic. Adolfo Lopez Mateos</t>
  </si>
  <si>
    <t>Toluca, Mexico</t>
  </si>
  <si>
    <t>www.aerolineasejecutivas.com</t>
  </si>
  <si>
    <t>100 North Michigan Street, 3rd Floor</t>
  </si>
  <si>
    <t>South Bend</t>
  </si>
  <si>
    <t>IN</t>
  </si>
  <si>
    <t>Leasing Company</t>
  </si>
  <si>
    <t>XA-JCZ</t>
  </si>
  <si>
    <t>MID</t>
  </si>
  <si>
    <t>Impulsive Marine Investments, Inc.</t>
  </si>
  <si>
    <t>PLU</t>
  </si>
  <si>
    <t>MG</t>
  </si>
  <si>
    <t>Dos Mares Guia Neto, Walfrido Silvido</t>
  </si>
  <si>
    <t>Av. Olegario Maciel 1730, Andar 2</t>
  </si>
  <si>
    <t>Bairro Lourdes</t>
  </si>
  <si>
    <t>Belo Horizonte</t>
  </si>
  <si>
    <t>30180-111</t>
  </si>
  <si>
    <t>Walfrido silvido</t>
  </si>
  <si>
    <t>Dos Mares Guia Neto</t>
  </si>
  <si>
    <t>https://www.controller.com/listings/search?Model=G150&amp;Manufacturer=GULFSTREAM</t>
  </si>
  <si>
    <t>Walfrido Silvino</t>
  </si>
  <si>
    <t>dos Mares Guia</t>
  </si>
  <si>
    <t>DAL</t>
  </si>
  <si>
    <t>Anderson, Glenn W.</t>
  </si>
  <si>
    <t>Anderson</t>
  </si>
  <si>
    <t>Reis, James R.</t>
  </si>
  <si>
    <t>Reis</t>
  </si>
  <si>
    <t>5242 Buena Vista Drive</t>
  </si>
  <si>
    <t>Frisco</t>
  </si>
  <si>
    <t>P.O. Box 199023</t>
  </si>
  <si>
    <t>3333 Lee Parkway, Suite 1200</t>
  </si>
  <si>
    <t>Dallas</t>
  </si>
  <si>
    <t>Aeropuerto Internacional de Toluca</t>
  </si>
  <si>
    <t>Calle 4 Hangar 14 Lote 35</t>
  </si>
  <si>
    <t>Toluca, Ciudad de Mexico</t>
  </si>
  <si>
    <t>USA</t>
  </si>
  <si>
    <t>4325 Papa Joe Hendrick Boulevard</t>
  </si>
  <si>
    <t>Charlotte</t>
  </si>
  <si>
    <t>www.jimmiejohnson.com</t>
  </si>
  <si>
    <t>HOU</t>
  </si>
  <si>
    <t>700 Louisiana Street, Suite 700</t>
  </si>
  <si>
    <t>Two Corporate Drive, Suite 1050</t>
  </si>
  <si>
    <t>Shelton</t>
  </si>
  <si>
    <t>CT</t>
  </si>
  <si>
    <t>www.gamasignature.com</t>
  </si>
  <si>
    <t>P.O. Box 640</t>
  </si>
  <si>
    <t>2600 Camino Ramon, Suite 201</t>
  </si>
  <si>
    <t>San Ramon</t>
  </si>
  <si>
    <t>YYC</t>
  </si>
  <si>
    <t>AB</t>
  </si>
  <si>
    <t>217 Aero Court NE</t>
  </si>
  <si>
    <t>Calgary</t>
  </si>
  <si>
    <t>T2E 7C6</t>
  </si>
  <si>
    <t>www.sunwestaviation.ca</t>
  </si>
  <si>
    <t>PIE</t>
  </si>
  <si>
    <t>11201 Corporate Circle North, Suite 120</t>
  </si>
  <si>
    <t>St Petersburg</t>
  </si>
  <si>
    <t>19054 North 97th Place</t>
  </si>
  <si>
    <t>19155 North 107th Street</t>
  </si>
  <si>
    <t>LAS</t>
  </si>
  <si>
    <t>NV</t>
  </si>
  <si>
    <t>5195 Las Vegas Boulevard South</t>
  </si>
  <si>
    <t>Las Vegas</t>
  </si>
  <si>
    <t>89193-5398</t>
  </si>
  <si>
    <t>www.terribleherbst.com</t>
  </si>
  <si>
    <t>N636SF</t>
  </si>
  <si>
    <t>SHV</t>
  </si>
  <si>
    <t>Frank's Management Company, LLC</t>
  </si>
  <si>
    <t>6132 Charles Lindberg Drive</t>
  </si>
  <si>
    <t>Shreveport</t>
  </si>
  <si>
    <t>P.O. Box 7665</t>
  </si>
  <si>
    <t>1312 North Hearne Avenue</t>
  </si>
  <si>
    <t>71137-7665</t>
  </si>
  <si>
    <t>N80WB</t>
  </si>
  <si>
    <t>HIO</t>
  </si>
  <si>
    <t>WB ATS LLC</t>
  </si>
  <si>
    <t>1455 SW Broadway, Suite 1700</t>
  </si>
  <si>
    <t>Portland</t>
  </si>
  <si>
    <t>Bowen</t>
  </si>
  <si>
    <t>AMD</t>
  </si>
  <si>
    <t>2nd Floor, Sarathy Enclave</t>
  </si>
  <si>
    <t>1st Cross, Cheruparambath Road</t>
  </si>
  <si>
    <t>Kochi, Kerala</t>
  </si>
  <si>
    <t>www.k-aircharters.com</t>
  </si>
  <si>
    <t>NTR</t>
  </si>
  <si>
    <t>Paseo De La Reforma 1240, Col. Lomas De Chapultepe</t>
  </si>
  <si>
    <t>www.soliq.mx</t>
  </si>
  <si>
    <t>N22G</t>
  </si>
  <si>
    <t>CAK</t>
  </si>
  <si>
    <t>5400 Lauby Road</t>
  </si>
  <si>
    <t>Akron-Canton Regional Airport</t>
  </si>
  <si>
    <t>North Canton</t>
  </si>
  <si>
    <t>The Goodyear Tire &amp; Rubber Company</t>
  </si>
  <si>
    <t>200 Innovation Way</t>
  </si>
  <si>
    <t>Akron</t>
  </si>
  <si>
    <t>www.goodyear.com</t>
  </si>
  <si>
    <t>Laura</t>
  </si>
  <si>
    <t>Thompson</t>
  </si>
  <si>
    <t>Executive Vice President &amp; CFO</t>
  </si>
  <si>
    <t>WRO</t>
  </si>
  <si>
    <t>ul. Ruchliwa 15</t>
  </si>
  <si>
    <t>Warsaw</t>
  </si>
  <si>
    <t>02-182</t>
  </si>
  <si>
    <t>www.amcaviation.eu</t>
  </si>
  <si>
    <t>Danuty Siedzikowny 12</t>
  </si>
  <si>
    <t>Wroclaw</t>
  </si>
  <si>
    <t>51-214</t>
  </si>
  <si>
    <t>https://kaczmarskigroup.pl/</t>
  </si>
  <si>
    <t>ISL</t>
  </si>
  <si>
    <t>Ataturk Airport General Aviation Terminal, Hgr. 10</t>
  </si>
  <si>
    <t>Istanbul</t>
  </si>
  <si>
    <t>MKG</t>
  </si>
  <si>
    <t>P.O. Box 888380</t>
  </si>
  <si>
    <t>5500 44th Street SE, Building 203</t>
  </si>
  <si>
    <t>Grand Rapids</t>
  </si>
  <si>
    <t>www.northernjet.net</t>
  </si>
  <si>
    <t>320 Ease Circle Drive</t>
  </si>
  <si>
    <t>North Muskegon</t>
  </si>
  <si>
    <t>ILG</t>
  </si>
  <si>
    <t>P.O. Box 564</t>
  </si>
  <si>
    <t>650 Westtown Road</t>
  </si>
  <si>
    <t>West Chester</t>
  </si>
  <si>
    <t>PA</t>
  </si>
  <si>
    <t>19381-0564</t>
  </si>
  <si>
    <t>www.pyleco.com</t>
  </si>
  <si>
    <t>204 Quigley Boulevard</t>
  </si>
  <si>
    <t>New Castle</t>
  </si>
  <si>
    <t>19720-4106</t>
  </si>
  <si>
    <t>601 East Wyandotte Street</t>
  </si>
  <si>
    <t>Meriden</t>
  </si>
  <si>
    <t>HEL</t>
  </si>
  <si>
    <t>P.O. Box 86</t>
  </si>
  <si>
    <t>Siipitie 7</t>
  </si>
  <si>
    <t>Vantaa-Helsinki</t>
  </si>
  <si>
    <t>www.jetflite.fi</t>
  </si>
  <si>
    <t>P. O. Box 329</t>
  </si>
  <si>
    <t>Wihurinaukio 2</t>
  </si>
  <si>
    <t>Helsinki</t>
  </si>
  <si>
    <t>www.wihuri.com</t>
  </si>
  <si>
    <t>2269514 Alberta Ltd</t>
  </si>
  <si>
    <t>47 Pinnacle Ridge Drive</t>
  </si>
  <si>
    <t>T3Z 3N7</t>
  </si>
  <si>
    <t>SBY</t>
  </si>
  <si>
    <t>P.O. Box 395</t>
  </si>
  <si>
    <t>730 S. Main</t>
  </si>
  <si>
    <t>Jacksboro</t>
  </si>
  <si>
    <t>Av. John F. Kennedy Esq. Av. Abraham Lincoln 1056</t>
  </si>
  <si>
    <t>Edificio Ambair Piso 6</t>
  </si>
  <si>
    <t>Santo Domingo</t>
  </si>
  <si>
    <t>www.grupoambar.com</t>
  </si>
  <si>
    <t>Robin</t>
  </si>
  <si>
    <t>Pena</t>
  </si>
  <si>
    <t>GRB</t>
  </si>
  <si>
    <t>WI</t>
  </si>
  <si>
    <t>3101 South Packerland Drive</t>
  </si>
  <si>
    <t>Green Bay</t>
  </si>
  <si>
    <t>www.schneider.com</t>
  </si>
  <si>
    <t>C-GPRN</t>
  </si>
  <si>
    <t>80 Hangar Line Road</t>
  </si>
  <si>
    <t>R3J 3Y7</t>
  </si>
  <si>
    <t>www.flyfastair.com</t>
  </si>
  <si>
    <t>Dylan</t>
  </si>
  <si>
    <t>Fast</t>
  </si>
  <si>
    <t>Princess Aviation, Ltd.</t>
  </si>
  <si>
    <t>535 Panet Road</t>
  </si>
  <si>
    <t>R2C 2Z1</t>
  </si>
  <si>
    <t>15506 Hwy 5, Suite J</t>
  </si>
  <si>
    <t>Cabot</t>
  </si>
  <si>
    <t>AR</t>
  </si>
  <si>
    <t>Franklin Transportation Group, LLC</t>
  </si>
  <si>
    <t>900 Kriner Road, Suite 1</t>
  </si>
  <si>
    <t>Chambersburg</t>
  </si>
  <si>
    <t>Colby</t>
  </si>
  <si>
    <t>Nitterhouse</t>
  </si>
  <si>
    <t>9405 Earpsboro Chamblee Road</t>
  </si>
  <si>
    <t>Wendell</t>
  </si>
  <si>
    <t>800 North Wisconsin Street</t>
  </si>
  <si>
    <t>Elkhorn</t>
  </si>
  <si>
    <t>Knysna Ventures, LLC</t>
  </si>
  <si>
    <t>2185 Alameda Diablo</t>
  </si>
  <si>
    <t>Diablo</t>
  </si>
  <si>
    <t>Paul</t>
  </si>
  <si>
    <t>McEwan</t>
  </si>
  <si>
    <t>712 Fifth Avenue, 14th Floor</t>
  </si>
  <si>
    <t>New York</t>
  </si>
  <si>
    <t>NY</t>
  </si>
  <si>
    <t>SJ Aviation, LLC</t>
  </si>
  <si>
    <t>2928 Habersham Rd NW</t>
  </si>
  <si>
    <t>Jack</t>
  </si>
  <si>
    <t>Draughon</t>
  </si>
  <si>
    <t>P.O. Box 610</t>
  </si>
  <si>
    <t>Whitefish</t>
  </si>
  <si>
    <t>285031 Wrangler Way</t>
  </si>
  <si>
    <t>Rocky View County</t>
  </si>
  <si>
    <t>T1X 0K3</t>
  </si>
  <si>
    <t>N639SF</t>
  </si>
  <si>
    <t>KIN</t>
  </si>
  <si>
    <t>43 Half Way Tree Rd.</t>
  </si>
  <si>
    <t>Kingston</t>
  </si>
  <si>
    <t>www.nationalbakingcompany.com</t>
  </si>
  <si>
    <t>13030 Pierce Street, Suite 100</t>
  </si>
  <si>
    <t>Omaha</t>
  </si>
  <si>
    <t>NE</t>
  </si>
  <si>
    <t>www.jetlinx.com/omaha</t>
  </si>
  <si>
    <t>900 Circle 75 Parkway, Suite 1660</t>
  </si>
  <si>
    <t>30339-3075</t>
  </si>
  <si>
    <t>1260 Highfield Crescent SE</t>
  </si>
  <si>
    <t>T2G 5M3</t>
  </si>
  <si>
    <t>Av. Brigadeiro Luis Antonio 1343, Andar 8</t>
  </si>
  <si>
    <t>Sao Paulo</t>
  </si>
  <si>
    <t>SP</t>
  </si>
  <si>
    <t>01317-910</t>
  </si>
  <si>
    <t>www.ultra.com.br</t>
  </si>
  <si>
    <t>de Castro Andrade Filho</t>
  </si>
  <si>
    <t>Vice Chairman of the Board</t>
  </si>
  <si>
    <t>APA</t>
  </si>
  <si>
    <t>BTI Aviation, LLC</t>
  </si>
  <si>
    <t>One South Nevada Avenue, Suite 200</t>
  </si>
  <si>
    <t>Colorado Springs</t>
  </si>
  <si>
    <t>80903-1809</t>
  </si>
  <si>
    <t>Snowy Range Aviation, LLC</t>
  </si>
  <si>
    <t>TVI</t>
  </si>
  <si>
    <t>Flowers Foods, Inc.</t>
  </si>
  <si>
    <t>3507 Flowers Hangar Road</t>
  </si>
  <si>
    <t>Thomasville</t>
  </si>
  <si>
    <t>www.flowersfoods.com</t>
  </si>
  <si>
    <t>Lohmueller</t>
  </si>
  <si>
    <t>245 Peachtree Center Avenue NE, Floor 17</t>
  </si>
  <si>
    <t>Financial Institution</t>
  </si>
  <si>
    <t>www.truist.com</t>
  </si>
  <si>
    <t>CGH</t>
  </si>
  <si>
    <t>R. Doutor Renato Paes de Barros 1017, 3 Andar</t>
  </si>
  <si>
    <t>Edificio Corp. Park, Itaim Bibi</t>
  </si>
  <si>
    <t>04530-001</t>
  </si>
  <si>
    <t>Eiji Horai</t>
  </si>
  <si>
    <t>Chief Information Officer</t>
  </si>
  <si>
    <t>Jean</t>
  </si>
  <si>
    <t>Jerisatti Neto</t>
  </si>
  <si>
    <t>20002 North 19th Avenue</t>
  </si>
  <si>
    <t>2 Greenwich Plaza</t>
  </si>
  <si>
    <t>Greenwich</t>
  </si>
  <si>
    <t>https://www.silverpointcapital.com</t>
  </si>
  <si>
    <t>PTK</t>
  </si>
  <si>
    <t>6340 Highland Road</t>
  </si>
  <si>
    <t>Waterford</t>
  </si>
  <si>
    <t>P.O. Box 563</t>
  </si>
  <si>
    <t>2675 Morgantown Raod</t>
  </si>
  <si>
    <t>Reading</t>
  </si>
  <si>
    <t>19603-0563</t>
  </si>
  <si>
    <t>106 South Main Street</t>
  </si>
  <si>
    <t>www.huntington.com</t>
  </si>
  <si>
    <t>7120 Pointe Inverness Way</t>
  </si>
  <si>
    <t>Ft. Wayne</t>
  </si>
  <si>
    <t>6929 North Hayden Road C4-503</t>
  </si>
  <si>
    <t>2480 Huron Street, #3 Lower Unit</t>
  </si>
  <si>
    <t>London</t>
  </si>
  <si>
    <t>N5V 0B1</t>
  </si>
  <si>
    <t>www.flightexec.com</t>
  </si>
  <si>
    <t>https://www.guardianjet.com/userfiles/files/specifications/G150/G150_sn311_2015_Spec.pdf</t>
  </si>
  <si>
    <t>Av. La Esntancia, CCCT, Nivel C2</t>
  </si>
  <si>
    <t>Sector Yarey, Ofic. 6</t>
  </si>
  <si>
    <t>Chiao, Caracas</t>
  </si>
  <si>
    <t>www.aerocentro.com</t>
  </si>
  <si>
    <t>TP-08</t>
  </si>
  <si>
    <t>Miguel de Cervantes Saavedra 596, Col. Irrigacion</t>
  </si>
  <si>
    <t>Miguel Hidalgo</t>
  </si>
  <si>
    <t>Mexico, DF</t>
  </si>
  <si>
    <t>www.gob.mx/sedena</t>
  </si>
  <si>
    <t>XC-LOI</t>
  </si>
  <si>
    <t>Lima Gate Andrews Avenue near NAIA Terminal III</t>
  </si>
  <si>
    <t>Pasay City</t>
  </si>
  <si>
    <t>www.asianaerospace.com.ph</t>
  </si>
  <si>
    <t>Gate 8, Civil Aviation Complex</t>
  </si>
  <si>
    <t>Clark International Airport</t>
  </si>
  <si>
    <t>Pampanga</t>
  </si>
  <si>
    <t>BAQ</t>
  </si>
  <si>
    <t>N622SF</t>
  </si>
  <si>
    <t>MAA</t>
  </si>
  <si>
    <t>Khazana Square, 48, Whites Road</t>
  </si>
  <si>
    <t>Royapettah, Chennai</t>
  </si>
  <si>
    <t>Ankit</t>
  </si>
  <si>
    <t>Kumar Jain</t>
  </si>
  <si>
    <t>N651DH</t>
  </si>
  <si>
    <t>TKI</t>
  </si>
  <si>
    <t>P.0. 1149</t>
  </si>
  <si>
    <t>1329 Millwood Road</t>
  </si>
  <si>
    <t>McKinney</t>
  </si>
  <si>
    <t>www.encorewire.com</t>
  </si>
  <si>
    <t>SIG</t>
  </si>
  <si>
    <t>100 Carretera 165, Suite 508</t>
  </si>
  <si>
    <t>Guaynabo</t>
  </si>
  <si>
    <t>Quiros Jorge</t>
  </si>
  <si>
    <t>1978 South West Temple</t>
  </si>
  <si>
    <t>4355 Emerald Street, Suite 100</t>
  </si>
  <si>
    <t>Boise</t>
  </si>
  <si>
    <t>www.pnc.com</t>
  </si>
  <si>
    <t>YNG</t>
  </si>
  <si>
    <t>1453 Youngstown Kingsville Road NE, Hgr.2 North</t>
  </si>
  <si>
    <t>Youngstown Municipal Airport</t>
  </si>
  <si>
    <t>Vienna</t>
  </si>
  <si>
    <t>44473-9790</t>
  </si>
  <si>
    <t>7620 Market Street</t>
  </si>
  <si>
    <t>Youngstown</t>
  </si>
  <si>
    <t>YQG</t>
  </si>
  <si>
    <t>2450 Derry Road East, Hangar 9</t>
  </si>
  <si>
    <t>L5S 1B2</t>
  </si>
  <si>
    <t>www.novajet.com</t>
  </si>
  <si>
    <t>17516 Dix Road</t>
  </si>
  <si>
    <t>Melvindale</t>
  </si>
  <si>
    <t>IEV</t>
  </si>
  <si>
    <t>26, Yaroslaviv Val, Off. 2</t>
  </si>
  <si>
    <t>Kiev</t>
  </si>
  <si>
    <t>www.ics-aero.com</t>
  </si>
  <si>
    <t>www.ac-terra.com</t>
  </si>
  <si>
    <t>Registration</t>
  </si>
  <si>
    <t>N13WF, N12WF</t>
  </si>
  <si>
    <t>Merged Addr</t>
  </si>
  <si>
    <t>Addressee</t>
  </si>
  <si>
    <t>Cost</t>
  </si>
  <si>
    <t>Country</t>
  </si>
  <si>
    <t>Number</t>
  </si>
  <si>
    <t>cost</t>
  </si>
  <si>
    <t>Total</t>
  </si>
  <si>
    <t>1,2,4,6,7,8,0</t>
  </si>
  <si>
    <t>1,2,4,6,8</t>
  </si>
  <si>
    <t>=</t>
  </si>
  <si>
    <t>/</t>
  </si>
  <si>
    <t>Supplies</t>
  </si>
  <si>
    <t>trifold paper</t>
  </si>
  <si>
    <t>window envelopes</t>
  </si>
  <si>
    <t>stamps - plain</t>
  </si>
  <si>
    <t>stamps - flag</t>
  </si>
  <si>
    <t>printing</t>
  </si>
  <si>
    <t>mailing</t>
  </si>
  <si>
    <t>shipping</t>
  </si>
  <si>
    <t>Sign-up</t>
  </si>
  <si>
    <t>C-FBG4-54F</t>
  </si>
  <si>
    <t>Stamps.com signup</t>
  </si>
  <si>
    <t>1st month</t>
  </si>
  <si>
    <t>AGG Cost</t>
  </si>
  <si>
    <t>PO Box 1149</t>
  </si>
  <si>
    <t>PO Box 395</t>
  </si>
  <si>
    <t>PO Box 564</t>
  </si>
  <si>
    <t>PO Box 3806</t>
  </si>
  <si>
    <t>PO Box 686</t>
  </si>
  <si>
    <t>PO Box 3005</t>
  </si>
  <si>
    <t>PO Box 396</t>
  </si>
  <si>
    <t>PO Box 3163</t>
  </si>
  <si>
    <t>PO Box 199023</t>
  </si>
  <si>
    <t>PO Box 2206 M/S B-04</t>
  </si>
  <si>
    <t>PO Box 86</t>
  </si>
  <si>
    <t>PO Box 38098</t>
  </si>
  <si>
    <t>PO Box 777</t>
  </si>
  <si>
    <t>PO Box 640</t>
  </si>
  <si>
    <t>PO Box 2387</t>
  </si>
  <si>
    <t>PO Box 888380</t>
  </si>
  <si>
    <t>PO Box 563</t>
  </si>
  <si>
    <t>PO Box CP20</t>
  </si>
  <si>
    <t>PO Box 988</t>
  </si>
  <si>
    <t>PO Box 1420</t>
  </si>
  <si>
    <t>PO Box 610</t>
  </si>
  <si>
    <t>PO Box 329</t>
  </si>
  <si>
    <t>ResultCode</t>
  </si>
  <si>
    <t>2595 Inkster Blvd</t>
  </si>
  <si>
    <t>1680 W Bakerview Rd</t>
  </si>
  <si>
    <t>Postage</t>
  </si>
  <si>
    <t>Tax</t>
  </si>
  <si>
    <t>x</t>
  </si>
  <si>
    <t>1453 Youngstown Kingsville Rd NE Hngr 2B</t>
  </si>
  <si>
    <t>100 Carr 165 Ste 508</t>
  </si>
  <si>
    <t>47W210 US Highway 30</t>
  </si>
  <si>
    <t>303 N 2370 W</t>
  </si>
  <si>
    <t>425 California St Ste 1000</t>
  </si>
  <si>
    <t>320 E CIRCLE DR</t>
  </si>
  <si>
    <t>SFG Commercial Aircraft Leasing, Inc.</t>
  </si>
  <si>
    <t>Avenida Olegário Maciel</t>
  </si>
  <si>
    <t>2 Lourdes</t>
  </si>
  <si>
    <t>2065</t>
  </si>
  <si>
    <t>Diego Barroz Ortiz</t>
  </si>
  <si>
    <t>A/P Int'l Arturo Merino Benitez</t>
  </si>
  <si>
    <t>Pudahuel</t>
  </si>
  <si>
    <t>Metropolitana de Santiago</t>
  </si>
  <si>
    <t>Sector Yarey Office 6</t>
  </si>
  <si>
    <t>Avenida La Esntancia, Ccct, Nivel C2</t>
  </si>
  <si>
    <t xml:space="preserve">Caracas </t>
  </si>
  <si>
    <t>Marília - SP</t>
  </si>
  <si>
    <t>Amsic Angeles City</t>
  </si>
  <si>
    <t>Metro Manila</t>
  </si>
  <si>
    <t>Barangay 24 Pasay City</t>
  </si>
  <si>
    <t>Ataturk Airport General Aviation Terminal , Hgr. No:10</t>
  </si>
  <si>
    <t>Beşyol Mah.</t>
  </si>
  <si>
    <t>Küçükçekmece</t>
  </si>
  <si>
    <t>İstanbul</t>
  </si>
  <si>
    <t>Äulestrasse 5</t>
  </si>
  <si>
    <t>Postfach 470</t>
  </si>
  <si>
    <t>Strada San Murizio 12</t>
  </si>
  <si>
    <t>Caselle Torinse</t>
  </si>
  <si>
    <t>TO</t>
  </si>
  <si>
    <t>10072</t>
  </si>
  <si>
    <t>Tortola</t>
  </si>
  <si>
    <t>VG1110</t>
  </si>
  <si>
    <t>Road Town</t>
  </si>
  <si>
    <t>British Virgin Islands</t>
  </si>
  <si>
    <t>DF</t>
  </si>
  <si>
    <t>Kerala</t>
  </si>
  <si>
    <t>Chennai</t>
  </si>
  <si>
    <t>Kochi</t>
  </si>
  <si>
    <t>Royapettah</t>
  </si>
  <si>
    <t>Khazana Square, 48, Whites Road 1st</t>
  </si>
  <si>
    <t>Tamil Nadu</t>
  </si>
  <si>
    <t>12, Abate Rigord Street</t>
  </si>
  <si>
    <t>Susan Court A</t>
  </si>
  <si>
    <t>Col Los Volcanes</t>
  </si>
  <si>
    <t>Puebla</t>
  </si>
  <si>
    <t>PUE</t>
  </si>
  <si>
    <t>Rodovia Br 104 S/N</t>
  </si>
  <si>
    <t>Lomas de Chapultepec I Sección</t>
  </si>
  <si>
    <t>Paseo De La Reforma 1240</t>
  </si>
  <si>
    <t>Miguel Hidalgo, CDMC</t>
  </si>
  <si>
    <t>Saint Aerospace Academy</t>
  </si>
  <si>
    <t>Rua Treze de Maio, 2617</t>
  </si>
  <si>
    <t>Centro</t>
  </si>
  <si>
    <t>Campo Grande</t>
  </si>
  <si>
    <t>ZIP4</t>
  </si>
  <si>
    <t>Aurora Jet Partners</t>
  </si>
  <si>
    <t>Chartright Air Group</t>
  </si>
  <si>
    <t>Fast Air</t>
  </si>
  <si>
    <t>Jetport</t>
  </si>
  <si>
    <t>Quantum Aviation</t>
  </si>
  <si>
    <t>Skyservice Business Aviation Services</t>
  </si>
  <si>
    <t>Sunwest Aviation</t>
  </si>
  <si>
    <t>AeroCheck MRO</t>
  </si>
  <si>
    <t>ASG Aerospace</t>
  </si>
  <si>
    <t>Broadie's Aircraft &amp; Engine Service</t>
  </si>
  <si>
    <t>Chicago Executive Service Center</t>
  </si>
  <si>
    <t>Dumont Aviation</t>
  </si>
  <si>
    <t>Elliott Aviation of Atlanta</t>
  </si>
  <si>
    <t>Hawthorne Global Aviation Services</t>
  </si>
  <si>
    <t>Mountain Aviation</t>
  </si>
  <si>
    <t>Napa Jet Center</t>
  </si>
  <si>
    <t>Signature TechnicAir (STP)</t>
  </si>
  <si>
    <t>SoCal Jets</t>
  </si>
  <si>
    <t>StandardAero (IAH)</t>
  </si>
  <si>
    <t>Straight Flight</t>
  </si>
  <si>
    <t>Sunrise Jets</t>
  </si>
  <si>
    <t>Thornton Aviation</t>
  </si>
  <si>
    <t>Trimec Aviation</t>
  </si>
  <si>
    <t>West Star Aviation</t>
  </si>
  <si>
    <t>Edmonton International Airport</t>
  </si>
  <si>
    <t>Addr1</t>
  </si>
  <si>
    <t>Addr2</t>
  </si>
  <si>
    <t>Addr3</t>
  </si>
  <si>
    <t>City</t>
  </si>
  <si>
    <t>State</t>
  </si>
  <si>
    <t>Zip</t>
  </si>
  <si>
    <t>First</t>
  </si>
  <si>
    <t>Last</t>
  </si>
  <si>
    <t>email</t>
  </si>
  <si>
    <t>Web</t>
  </si>
  <si>
    <t>T9E 0V4</t>
  </si>
  <si>
    <t>https://aurorajet.ca/</t>
  </si>
  <si>
    <t>Constantine</t>
  </si>
  <si>
    <t>Tsokas</t>
  </si>
  <si>
    <t>Vice President, Maintenance</t>
  </si>
  <si>
    <t>Notes</t>
  </si>
  <si>
    <t>No G150s in fleet</t>
  </si>
  <si>
    <t>G150 maintenance</t>
  </si>
  <si>
    <t>https://flyfastair.com</t>
  </si>
  <si>
    <t>https://chartright.com/</t>
  </si>
  <si>
    <t>"Gulfstream G100 series"</t>
  </si>
  <si>
    <t>Hamilton International Airport</t>
  </si>
  <si>
    <t>Mount Hope</t>
  </si>
  <si>
    <t>https://jetport.com</t>
  </si>
  <si>
    <t>???</t>
  </si>
  <si>
    <t>https://skyservice.com/business-aircraft-maintenance/</t>
  </si>
  <si>
    <t xml:space="preserve">L5P 1B1 </t>
  </si>
  <si>
    <t>"Gustream service"</t>
  </si>
  <si>
    <t>antair@gan.com.mx</t>
  </si>
  <si>
    <t>+52 (866) 634.2034</t>
  </si>
  <si>
    <t>+1 (888) 797-5387</t>
  </si>
  <si>
    <t>+1 (905) 671-4674</t>
  </si>
  <si>
    <t>+1 (905) 679-2400</t>
  </si>
  <si>
    <t>+1 (888) 759-7591</t>
  </si>
  <si>
    <t>+1 (403) 275-8121</t>
  </si>
  <si>
    <t>Salgado Cruz</t>
  </si>
  <si>
    <t>esalgado@gan.com.mx</t>
  </si>
  <si>
    <t>Gerente de mantenimiento</t>
  </si>
  <si>
    <t>ANTAIR, S.A. de C.V.</t>
  </si>
  <si>
    <t>Hangar Ahmsa Federal Highway 30 Km. 7 Frontera</t>
  </si>
  <si>
    <t>Frontera Centro</t>
  </si>
  <si>
    <t>COAH</t>
  </si>
  <si>
    <t>G150 hourly and phase inspections</t>
  </si>
  <si>
    <t>Addr Country</t>
  </si>
  <si>
    <t>16150 Fitzhugh Rd</t>
  </si>
  <si>
    <t>10014 Chapel Hill Rd</t>
  </si>
  <si>
    <t>15506 Highway 5 Ste J</t>
  </si>
  <si>
    <t>600 Beach St</t>
  </si>
  <si>
    <t>4725 Thornton Ave</t>
  </si>
  <si>
    <t>115 Perry Pl</t>
  </si>
  <si>
    <t>14747 N Northsight Blvd PMB 433 Ste 111</t>
  </si>
  <si>
    <t>2186 E Centre Ave</t>
  </si>
  <si>
    <t>7 Eagle View Ct</t>
  </si>
  <si>
    <t>1 S Nevada Ave Ste 200</t>
  </si>
  <si>
    <t>900 Circle 75 Pkwy SE Ste 1660</t>
  </si>
  <si>
    <t>7435 Valjean Ave</t>
  </si>
  <si>
    <t>1101 Cradduck Rd Ste B</t>
  </si>
  <si>
    <t>3050 N Winery Ave</t>
  </si>
  <si>
    <t>2694 W Oxford Loop Ste 150</t>
  </si>
  <si>
    <t>7620 Market St</t>
  </si>
  <si>
    <t>11201 Corporate Cir N Ste 120</t>
  </si>
  <si>
    <t>1545 Peachtree St NE Ste 250</t>
  </si>
  <si>
    <t>2155 Vermont Rd</t>
  </si>
  <si>
    <t>13075 Manchester Rd # 200</t>
  </si>
  <si>
    <t>8641 United Plaza Blvd Ste 102</t>
  </si>
  <si>
    <t>29 Pine Rd</t>
  </si>
  <si>
    <t>3507 Flowers Hanger Rd</t>
  </si>
  <si>
    <t>3500 E Deer Hollow Dr</t>
  </si>
  <si>
    <t>900 Kriner Rd, Ste 1</t>
  </si>
  <si>
    <t>6132 Charles Lindberg Dr</t>
  </si>
  <si>
    <t>190 Raleigh St</t>
  </si>
  <si>
    <t>2 Corporate Dr Ste 1050</t>
  </si>
  <si>
    <t>618 Gulf Shore Dr</t>
  </si>
  <si>
    <t>19054 N 97th Pl</t>
  </si>
  <si>
    <t>5400 Lauby Rd</t>
  </si>
  <si>
    <t>2571 E 71st St</t>
  </si>
  <si>
    <t>500 Gulfstream Rd Mail B-06</t>
  </si>
  <si>
    <t>112 Charles A Lindbergh Dr</t>
  </si>
  <si>
    <t>101 S Elm St Ste 75</t>
  </si>
  <si>
    <t>4325 Papa Joe Hendrick Blvd</t>
  </si>
  <si>
    <t>27821 36th Ave NW</t>
  </si>
  <si>
    <t>3191 Coral Way Ste 800</t>
  </si>
  <si>
    <t>712 Fifth Ave 14th Floor</t>
  </si>
  <si>
    <t>1500 E 27th Ter</t>
  </si>
  <si>
    <t>11620 Red Run Blvd</t>
  </si>
  <si>
    <t>1978 S West Temple</t>
  </si>
  <si>
    <t>601 E Wyandotte St</t>
  </si>
  <si>
    <t>9420 Wilshire Blvd 4th Floor</t>
  </si>
  <si>
    <t>4355 W Emerald St Ste 100</t>
  </si>
  <si>
    <t>14988 N 78th Way Ste 106</t>
  </si>
  <si>
    <t>215 S State St Ste 1200</t>
  </si>
  <si>
    <t>3101 Packerland Dr</t>
  </si>
  <si>
    <t>100 N Michigan St</t>
  </si>
  <si>
    <t>2 Greenwich Plz</t>
  </si>
  <si>
    <t>3203 Bridle Trl</t>
  </si>
  <si>
    <t>1001 W 4th St</t>
  </si>
  <si>
    <t>5195 Las Vegas Blvd S</t>
  </si>
  <si>
    <t>106 S Main St</t>
  </si>
  <si>
    <t>7229 S Alton Way</t>
  </si>
  <si>
    <t>700 Louisiana St Ste 700</t>
  </si>
  <si>
    <t>245 Peachtree Center Ave NE Fl 17</t>
  </si>
  <si>
    <t>1455 SW Broadway Ste 1700</t>
  </si>
  <si>
    <t>12A S Walnut St</t>
  </si>
  <si>
    <t>2450 Derry Rd E Hanger 9</t>
  </si>
  <si>
    <t>47 Pinnacle Ridge Dr</t>
  </si>
  <si>
    <t>1260 Highfield Cres SE</t>
  </si>
  <si>
    <t>80 Hangar Line Rd</t>
  </si>
  <si>
    <t>535 Panet Rd</t>
  </si>
  <si>
    <t>6120 Midfield Rd</t>
  </si>
  <si>
    <t>217 Aero Crt NE</t>
  </si>
  <si>
    <t>2480 Huron St 3 Lower Unit</t>
  </si>
  <si>
    <t>730 S Main</t>
  </si>
  <si>
    <t>650 Westtown Rd</t>
  </si>
  <si>
    <t>110 N Main St</t>
  </si>
  <si>
    <t>201 40th St S</t>
  </si>
  <si>
    <t>1329 Millwood Rd</t>
  </si>
  <si>
    <t>7377 E Doubletree Ranch Rd</t>
  </si>
  <si>
    <t>Ste 100</t>
  </si>
  <si>
    <t>500 Gulfstream Rd</t>
  </si>
  <si>
    <t>2600 Camino Ramon Ste 201</t>
  </si>
  <si>
    <t>5500 44th St SE Bldg 203</t>
  </si>
  <si>
    <t>2675 Morgantown Rd</t>
  </si>
  <si>
    <t>127 Flynt Rd</t>
  </si>
  <si>
    <t>317 Commercial Ave</t>
  </si>
  <si>
    <t>3333 Lee Pky Ste 1200</t>
  </si>
  <si>
    <t>610 E Jefferson St</t>
  </si>
  <si>
    <t>1608 Margaret St</t>
  </si>
  <si>
    <t>b49548</t>
  </si>
  <si>
    <t>b98509</t>
  </si>
  <si>
    <t>B98508</t>
  </si>
  <si>
    <t>L28295</t>
  </si>
  <si>
    <t>ML1835</t>
  </si>
  <si>
    <t>ML1836</t>
  </si>
  <si>
    <t>ML1837</t>
  </si>
  <si>
    <t>ML1838</t>
  </si>
  <si>
    <t>310 Sheldon Way</t>
  </si>
  <si>
    <t>7520 Hayvenhurst Ave</t>
  </si>
  <si>
    <t>116 Texas Way</t>
  </si>
  <si>
    <t>5904 Pinehurst Ave</t>
  </si>
  <si>
    <t>790 Heritage Way</t>
  </si>
  <si>
    <t>West Star Aviation Inc.</t>
  </si>
  <si>
    <t>743 Sumac Rd</t>
  </si>
  <si>
    <t>12906 SW 139th Ave Hangar 249</t>
  </si>
  <si>
    <t>Fort Worth</t>
  </si>
  <si>
    <t>Wheeling</t>
  </si>
  <si>
    <t>North Charleston</t>
  </si>
  <si>
    <t>SC</t>
  </si>
  <si>
    <t>Oklahoma City</t>
  </si>
  <si>
    <t>Broomfield</t>
  </si>
  <si>
    <t>Napa</t>
  </si>
  <si>
    <t>Westhampton Beach</t>
  </si>
  <si>
    <t>Chattanooga</t>
  </si>
  <si>
    <t>East Alton</t>
  </si>
  <si>
    <t>Grand Junction</t>
  </si>
  <si>
    <t>81506-8643</t>
  </si>
  <si>
    <t>Dennis</t>
  </si>
  <si>
    <t>Bourgouin</t>
  </si>
  <si>
    <t>Art</t>
  </si>
  <si>
    <t>Edward</t>
  </si>
  <si>
    <t>Leonard</t>
  </si>
  <si>
    <t>Moore</t>
  </si>
  <si>
    <t>Kegley</t>
  </si>
  <si>
    <t>Bruce</t>
  </si>
  <si>
    <t>Goyins</t>
  </si>
  <si>
    <t>Acosta</t>
  </si>
  <si>
    <t>Terry</t>
  </si>
  <si>
    <t>Speight</t>
  </si>
  <si>
    <t>Roig</t>
  </si>
  <si>
    <t>Lane</t>
  </si>
  <si>
    <t>Tim</t>
  </si>
  <si>
    <t>Johnston</t>
  </si>
  <si>
    <t>Rabadi</t>
  </si>
  <si>
    <t>Will</t>
  </si>
  <si>
    <t>Carroll</t>
  </si>
  <si>
    <t>Sonsoucie</t>
  </si>
  <si>
    <t>Jon</t>
  </si>
  <si>
    <t>Toms</t>
  </si>
  <si>
    <t>Maint contact</t>
  </si>
  <si>
    <t>Not available</t>
  </si>
  <si>
    <t>fbo@sunwestaviation.ca</t>
  </si>
  <si>
    <t>athompson@asgaerospace.com</t>
  </si>
  <si>
    <t>service@broadiesaircraft.com</t>
  </si>
  <si>
    <t>chuckk@hawthorne.aero</t>
  </si>
  <si>
    <t>bgoyins@mountainaviation.com</t>
  </si>
  <si>
    <t>macosta@napajetcenter.com</t>
  </si>
  <si>
    <t>robert@socaljets.aero</t>
  </si>
  <si>
    <t>rlane@straightflight.com</t>
  </si>
  <si>
    <t>maintenance@sunrisejets.com</t>
  </si>
  <si>
    <t>tim@thorntonaviation.com</t>
  </si>
  <si>
    <t>sales@trimecaviation.com</t>
  </si>
  <si>
    <t>wcarroll@wsa.aero</t>
  </si>
  <si>
    <t>jsonsoucie@wsa.aero</t>
  </si>
  <si>
    <t>jtoms@wsa.aero</t>
  </si>
  <si>
    <t>https://quantum.aero/</t>
  </si>
  <si>
    <t>https://www.sunwestaviation.ca/</t>
  </si>
  <si>
    <t>https://www.aerocheckmro.com</t>
  </si>
  <si>
    <t>www.asgaerospace.com</t>
  </si>
  <si>
    <t>https://broadiesaircraft.com</t>
  </si>
  <si>
    <t xml:space="preserve">www.n-jet.com </t>
  </si>
  <si>
    <t>www.dumontaviation.com</t>
  </si>
  <si>
    <t xml:space="preserve"> https://www.elliottaviation.com</t>
  </si>
  <si>
    <t>https://www.hawthorne.aero</t>
  </si>
  <si>
    <t>https://meta.aero
https://meta.aero/msa</t>
  </si>
  <si>
    <t>www.mountainaviation.com</t>
  </si>
  <si>
    <t>www.napajetcenter.com</t>
  </si>
  <si>
    <t>https://www.technicair.com</t>
  </si>
  <si>
    <t>www.socaljets.aero</t>
  </si>
  <si>
    <t>www.standardaero.com</t>
  </si>
  <si>
    <t>www.straightflight.com</t>
  </si>
  <si>
    <t>https://sunrisejets.com/</t>
  </si>
  <si>
    <t>https://www.thorntonaviation.com</t>
  </si>
  <si>
    <t>trimecaviation.com</t>
  </si>
  <si>
    <t>www.weststaraviation.com</t>
  </si>
  <si>
    <t xml:space="preserve">FAA Pt 145 G150 </t>
  </si>
  <si>
    <t>Known to Peregrine</t>
  </si>
  <si>
    <t>G100/ 1125 ONLY</t>
  </si>
  <si>
    <t xml:space="preserve">Part of Signature Flight Support FBO network - appears they do not work on Gulfstream aircraft </t>
  </si>
  <si>
    <t>GAC NOT on capability list</t>
  </si>
  <si>
    <t>Teamed with Peregrine for ACA</t>
  </si>
  <si>
    <t>G150 line service maint ONLY</t>
  </si>
  <si>
    <t>Part 145  "Gulfstream Maintnence"</t>
  </si>
  <si>
    <t>Part 145 G150 "comprehensive MRO service and parts sales"</t>
  </si>
  <si>
    <t>Part 145 for GAC "G series"</t>
  </si>
  <si>
    <t>Meta Special Aerospace</t>
  </si>
  <si>
    <t>G150 listed in capabilities list - line maint only</t>
  </si>
  <si>
    <t>Gulfstream capability/ G150?</t>
  </si>
  <si>
    <t>No G150 in fleet/ 3 Astra</t>
  </si>
  <si>
    <t>Limited Airframe - "offer" maint on GAC/ incl G150</t>
  </si>
  <si>
    <t>Pt 145 No G150 Maint - IAI Westwind/ GAC Astra</t>
  </si>
  <si>
    <t>Only G100 &amp; IV listed</t>
  </si>
  <si>
    <t>2000 Brett Rd</t>
  </si>
  <si>
    <t>2710 E Old Tower Rd Ste A</t>
  </si>
  <si>
    <t>33186-5348</t>
  </si>
  <si>
    <t>85034-6001 </t>
  </si>
  <si>
    <t>4701 N Main St</t>
  </si>
  <si>
    <t>76106-2432</t>
  </si>
  <si>
    <t xml:space="preserve">60090-6383 </t>
  </si>
  <si>
    <t>19720-2428</t>
  </si>
  <si>
    <t>3955 Faber Place Dr Ste 301</t>
  </si>
  <si>
    <t>29405-8584</t>
  </si>
  <si>
    <t>5600 Philip J Rhoads Ave</t>
  </si>
  <si>
    <t>73008-7012</t>
  </si>
  <si>
    <t>9656 Metro Airport Ave</t>
  </si>
  <si>
    <t>80021-2512</t>
  </si>
  <si>
    <t>94558-6208</t>
  </si>
  <si>
    <t>2030 Airport Rd</t>
  </si>
  <si>
    <t>55107-2474</t>
  </si>
  <si>
    <t>Saint Paul</t>
  </si>
  <si>
    <t>529 Eaton St</t>
  </si>
  <si>
    <t xml:space="preserve">91406-3909 </t>
  </si>
  <si>
    <t>7035 Sophia Ave</t>
  </si>
  <si>
    <t>17250 Chanute Rd</t>
  </si>
  <si>
    <t xml:space="preserve">77032-5557 </t>
  </si>
  <si>
    <t>Meta Special Aerospace MRO</t>
  </si>
  <si>
    <t>7301 NW 50th St</t>
  </si>
  <si>
    <t>Brown</t>
  </si>
  <si>
    <t>Accountable Manager</t>
  </si>
  <si>
    <t>+1 (405) 516-3342</t>
  </si>
  <si>
    <t>V5SR217O</t>
  </si>
  <si>
    <t>ronald.brown@msa.meta.aero</t>
  </si>
  <si>
    <t>9A1R325B</t>
  </si>
  <si>
    <t>+1 (305) 253-0802</t>
  </si>
  <si>
    <t>UPWR481X</t>
  </si>
  <si>
    <t>XZAR032C</t>
  </si>
  <si>
    <t>1961 6th St</t>
  </si>
  <si>
    <t>U8MR589Y</t>
  </si>
  <si>
    <t>+1 (770) 454-9210 x 1413</t>
  </si>
  <si>
    <t>Andy</t>
  </si>
  <si>
    <t>General Manager</t>
  </si>
  <si>
    <t>+1 (302) 777-1003</t>
  </si>
  <si>
    <t>WF1R582K</t>
  </si>
  <si>
    <t>+1 (817) 626-1532</t>
  </si>
  <si>
    <t>Spoonemore</t>
  </si>
  <si>
    <t>QC Manager</t>
  </si>
  <si>
    <t>VQMR053W</t>
  </si>
  <si>
    <t>AWQR303C</t>
  </si>
  <si>
    <t>+1 (651) 209-2721</t>
  </si>
  <si>
    <t>YRJR826K</t>
  </si>
  <si>
    <t>+1 (818) 782-6658</t>
  </si>
  <si>
    <t>UQRR958L</t>
  </si>
  <si>
    <t>XB1R606K</t>
  </si>
  <si>
    <t>+1 (281) 230-7800</t>
  </si>
  <si>
    <t>Vandolzer</t>
  </si>
  <si>
    <t>OMKR399L</t>
  </si>
  <si>
    <t>AOBR190C</t>
  </si>
  <si>
    <t>Cappellano</t>
  </si>
  <si>
    <t>+1 (631) 737-9911</t>
  </si>
  <si>
    <t>T2CR294J</t>
  </si>
  <si>
    <t>+1 (818) 787-0205</t>
  </si>
  <si>
    <t>WTXR173J</t>
  </si>
  <si>
    <t>Krogman</t>
  </si>
  <si>
    <t>dkrogman@wsa.aero</t>
  </si>
  <si>
    <t>+1 (970) 243-7500 x 222</t>
  </si>
  <si>
    <t>+1 (970) 248-5249</t>
  </si>
  <si>
    <t>3WTR399B</t>
  </si>
  <si>
    <t>Jeremy</t>
  </si>
  <si>
    <t>Newland</t>
  </si>
  <si>
    <t>+1 (707) 603-1214</t>
  </si>
  <si>
    <t>+1 (303) 466-3506</t>
  </si>
  <si>
    <t>+1 (405) 694-4755</t>
  </si>
  <si>
    <t>EW7R379W</t>
  </si>
  <si>
    <t>2221 Smithtown Ave</t>
  </si>
  <si>
    <t>Ronkonkoma</t>
  </si>
  <si>
    <t>+1 (631) 737-5801</t>
  </si>
  <si>
    <t>Zarzano</t>
  </si>
  <si>
    <t>+1 (303) 799-8906</t>
  </si>
  <si>
    <t>+1 (843) 553-2203</t>
  </si>
  <si>
    <t>+1 (817) 626-1376</t>
  </si>
  <si>
    <t>+1 (423) 661-8919</t>
  </si>
  <si>
    <t>+1 (618) 258-8862</t>
  </si>
  <si>
    <t>+1 (480) 991-0900</t>
  </si>
  <si>
    <t>amo@jetport.com</t>
  </si>
  <si>
    <t>13251 E Control Tower Rd</t>
  </si>
  <si>
    <t>2 Airline Ct</t>
  </si>
  <si>
    <t>30341-3341</t>
  </si>
  <si>
    <t>11779-7328</t>
  </si>
  <si>
    <t>73132-9702</t>
  </si>
  <si>
    <t>310 Francis S Gabreski Airport</t>
  </si>
  <si>
    <t>11978-1208</t>
  </si>
  <si>
    <t>91406-2844</t>
  </si>
  <si>
    <t xml:space="preserve">80112-4438 </t>
  </si>
  <si>
    <t>76106-2773</t>
  </si>
  <si>
    <t>62024-2284</t>
  </si>
  <si>
    <t>37421-3551</t>
  </si>
  <si>
    <t>PO Box 160</t>
  </si>
  <si>
    <t>217 Aero Ct NE</t>
  </si>
  <si>
    <t>2450 Derry Rd E</t>
  </si>
  <si>
    <t>520-9300 Airport Rd</t>
  </si>
  <si>
    <t>3759 60 Ave East</t>
  </si>
  <si>
    <t>Hangar 6</t>
  </si>
  <si>
    <t>7XMR178C</t>
  </si>
  <si>
    <t>CRS</t>
  </si>
  <si>
    <t>EBV2450D</t>
  </si>
  <si>
    <t>262 S 3800 W</t>
  </si>
  <si>
    <t>Provo</t>
  </si>
  <si>
    <t>Chad</t>
  </si>
  <si>
    <t>Doehring</t>
  </si>
  <si>
    <t>+1 (801) 342-5552</t>
  </si>
  <si>
    <t>Duncan Aviation Inc.</t>
  </si>
  <si>
    <t>15745 S Airport Rd</t>
  </si>
  <si>
    <t>Battle Creek</t>
  </si>
  <si>
    <t>+1 (269) 698-8400 x 8495</t>
  </si>
  <si>
    <t>Richards</t>
  </si>
  <si>
    <t>Executive VP &amp; General Manager</t>
  </si>
  <si>
    <t>EBVR450D</t>
  </si>
  <si>
    <t>JGVR194F</t>
  </si>
  <si>
    <t>3701 Aviation Rd</t>
  </si>
  <si>
    <t>Lincoln</t>
  </si>
  <si>
    <t>84601-8204</t>
  </si>
  <si>
    <t>49015-8670</t>
  </si>
  <si>
    <t>68524-2415</t>
  </si>
  <si>
    <t xml:space="preserve">Gulfstream Authorized Warranty Facility: G100, G150, and G200 </t>
  </si>
  <si>
    <t>https://www.duncanaviation.aero/services/gulfstream-mid-cabin/factsheet</t>
  </si>
  <si>
    <t>+1 (402) 475-2611</t>
  </si>
  <si>
    <t>Switzerland</t>
  </si>
  <si>
    <t>G150 Authorized</t>
  </si>
  <si>
    <t>Flughafenstrasse 11</t>
  </si>
  <si>
    <t>Thal</t>
  </si>
  <si>
    <t>9423</t>
  </si>
  <si>
    <t>+41 71 858 51 95</t>
  </si>
  <si>
    <t>cs@aal.aero</t>
  </si>
  <si>
    <t>aal.aero</t>
  </si>
  <si>
    <t>Atlas Air Service</t>
  </si>
  <si>
    <t>...offers maintenance and avionics work on Gulfstream…</t>
  </si>
  <si>
    <t>of Maintenance</t>
  </si>
  <si>
    <t>_MRO</t>
  </si>
  <si>
    <t>MRO</t>
  </si>
  <si>
    <t>chrisz@excelaire.com</t>
  </si>
  <si>
    <t>EXCELAIRE - A Hawthorne Company</t>
  </si>
  <si>
    <t>https://www.excelaire.com/</t>
  </si>
  <si>
    <t>edwardl@ce-sc.com</t>
  </si>
  <si>
    <t>+1 (847) 850-5738</t>
  </si>
  <si>
    <t>Website</t>
  </si>
  <si>
    <t>edwardl@cd-se.com</t>
  </si>
  <si>
    <t>Selector</t>
  </si>
  <si>
    <t>dylan@flyfastair.com</t>
  </si>
  <si>
    <t>Denis</t>
  </si>
  <si>
    <t>denis.bourgouin@flyfastair.com</t>
  </si>
  <si>
    <t>+1 (204) 833-2252</t>
  </si>
  <si>
    <t>Email Address</t>
  </si>
  <si>
    <t>First Name</t>
  </si>
  <si>
    <t>Last Name</t>
  </si>
  <si>
    <t>Phone Number</t>
  </si>
  <si>
    <t>Birthday</t>
  </si>
  <si>
    <t>Job Title</t>
  </si>
  <si>
    <t>Email Lists</t>
  </si>
  <si>
    <t>Source</t>
  </si>
  <si>
    <t>Bounced</t>
  </si>
  <si>
    <t>Phone - Mobile</t>
  </si>
  <si>
    <t>Tail Number</t>
  </si>
  <si>
    <t>Member Rating</t>
  </si>
  <si>
    <t>Opens</t>
  </si>
  <si>
    <t>Aircraft</t>
  </si>
  <si>
    <t>Operations</t>
  </si>
  <si>
    <t>tbailey@peregrine.aero</t>
  </si>
  <si>
    <t>Bailey</t>
  </si>
  <si>
    <t>Peregrine</t>
  </si>
  <si>
    <t>your G150 clients</t>
  </si>
  <si>
    <t>vny@claylacy.com</t>
  </si>
  <si>
    <t>Alex</t>
  </si>
  <si>
    <t>Kvassay</t>
  </si>
  <si>
    <t>7435 Valjean Ave  Van Nuys Airport  Van Nuys  CA  91406  US</t>
  </si>
  <si>
    <t>Added by you</t>
  </si>
  <si>
    <t>9656 Metro Airport Ave    Broomfield  CO  80021-2512  US</t>
  </si>
  <si>
    <t>Gray</t>
  </si>
  <si>
    <t>6120 Midfield Rd    Mississauga  ON  L4W 2P7  CA</t>
  </si>
  <si>
    <t>Charter Sales Coordinator</t>
  </si>
  <si>
    <t>lee.carlson@aviaglobalgroup.com</t>
  </si>
  <si>
    <t>Lee</t>
  </si>
  <si>
    <t>AviaGlobal Group, LLC</t>
  </si>
  <si>
    <t>Marketing Group</t>
  </si>
  <si>
    <t>900 Circle 75 Pkwy SE Ste 1660    Atlanta  GA  30339-3095  US</t>
  </si>
  <si>
    <t>CAS 67 Aircraft non 7.1</t>
  </si>
  <si>
    <t>jalfs@peregrine.aero</t>
  </si>
  <si>
    <t>Jennie</t>
  </si>
  <si>
    <t>Alfs</t>
  </si>
  <si>
    <t>303-325-3873</t>
  </si>
  <si>
    <t>720-435-4031</t>
  </si>
  <si>
    <t>3955 Faber Place Dr Ste 301    North Charleston  SC  29405-8584  US</t>
  </si>
  <si>
    <t>Bounce Type</t>
  </si>
  <si>
    <t>743 Sumac Rd    Wheeling  IL  60090-6383  US</t>
  </si>
  <si>
    <t>soft</t>
  </si>
  <si>
    <t>hard</t>
  </si>
  <si>
    <t>2030 Airport Rd    Napa  CA  94558-6208  US</t>
  </si>
  <si>
    <t>Cecily@flyfastair.com</t>
  </si>
  <si>
    <t>Results</t>
  </si>
  <si>
    <t>combine</t>
  </si>
  <si>
    <t>combined</t>
  </si>
  <si>
    <t>Combined</t>
  </si>
  <si>
    <t>snailMail</t>
  </si>
  <si>
    <t>count</t>
  </si>
  <si>
    <t>Combined 2</t>
  </si>
  <si>
    <t>Combined 3</t>
  </si>
  <si>
    <t>Walfrido Silvido^Dos Mares Guia^PR-SMG</t>
  </si>
  <si>
    <t>kgould@peregrine.aero</t>
  </si>
  <si>
    <t>Gould</t>
  </si>
  <si>
    <t>lwilding@peregrine.aero</t>
  </si>
  <si>
    <t>Wilding</t>
  </si>
  <si>
    <t>info@jetlinxomaha.com</t>
  </si>
  <si>
    <t>13030 Pierce Street, Suite 100    Omaha  NE  30339-3095  US</t>
  </si>
  <si>
    <t>info@barair.com.tr</t>
  </si>
  <si>
    <t>afish@keystoneaviation.com</t>
  </si>
  <si>
    <t>Fish</t>
  </si>
  <si>
    <t>cmccauley@keystoneaviation.com</t>
  </si>
  <si>
    <t>Colleen</t>
  </si>
  <si>
    <t>McCauley</t>
  </si>
  <si>
    <t>Vice President of Charter Operations &amp; Owner Services</t>
  </si>
  <si>
    <t>801-933-7560</t>
  </si>
  <si>
    <t>603-773-8603</t>
  </si>
  <si>
    <t>No longer with Keystone</t>
  </si>
  <si>
    <t>801-933-7528</t>
  </si>
  <si>
    <t>Website source</t>
  </si>
  <si>
    <t>Wilde</t>
  </si>
  <si>
    <t>cwilde@keystoneaviation.com</t>
  </si>
  <si>
    <t>contact@keystoneaviation.com</t>
  </si>
  <si>
    <t>Main Office</t>
  </si>
  <si>
    <t>drankin@peregrine.aero</t>
  </si>
  <si>
    <t>Rankin</t>
  </si>
  <si>
    <t>hal.adams@aviaglobalgroup.com</t>
  </si>
  <si>
    <t>Hal</t>
  </si>
  <si>
    <t>C0Founder &amp; Managing Partner - Development</t>
  </si>
  <si>
    <t>6232293995</t>
  </si>
  <si>
    <t>Dodson</t>
  </si>
  <si>
    <t>2155 Vermont Road    Rantoul  KS  66079-9014  US</t>
  </si>
  <si>
    <t>contacted?</t>
  </si>
  <si>
    <t>URL</t>
  </si>
  <si>
    <t>Clicks</t>
  </si>
  <si>
    <t>http://peregrine.aero</t>
  </si>
  <si>
    <t>https://peregrine.aero/wp-content/uploads/2022/03/220317-Final-STC-White-Paper.pdf</t>
  </si>
  <si>
    <t>https://peregrine.aero/</t>
  </si>
  <si>
    <t>https://peregrine.aero/g150heater-email-2022/</t>
  </si>
  <si>
    <t>Changes to spreadsheet needed:</t>
  </si>
  <si>
    <t>wlumry@peregrine.aero</t>
  </si>
  <si>
    <t>Wes</t>
  </si>
  <si>
    <t>Lumry</t>
  </si>
  <si>
    <t>N787BN: VNY</t>
  </si>
  <si>
    <t>N787BN: CA</t>
  </si>
  <si>
    <t>N787BN: United States</t>
  </si>
  <si>
    <t>Eduardo
Jean
Aircraft</t>
  </si>
  <si>
    <t>Eiji Horai
Jerisatti Neto
Operations</t>
  </si>
  <si>
    <t>Aircraft^Operations^PR-CBA</t>
  </si>
  <si>
    <t>Jean^Jerisatti Neto^PR-CBA</t>
  </si>
  <si>
    <t>N150CH</t>
  </si>
  <si>
    <t xml:space="preserve">CC-CWK </t>
  </si>
  <si>
    <t xml:space="preserve">C-FTXX / C-FTXX </t>
  </si>
  <si>
    <t xml:space="preserve">VH-PFV </t>
  </si>
  <si>
    <t xml:space="preserve">VH-OVG </t>
  </si>
  <si>
    <t xml:space="preserve">CC-AOA </t>
  </si>
  <si>
    <t xml:space="preserve">9H-LAR </t>
  </si>
  <si>
    <t xml:space="preserve">PR-FVJ </t>
  </si>
  <si>
    <t xml:space="preserve">M-FAST </t>
  </si>
  <si>
    <t xml:space="preserve">C-FWXR / C-FWXR </t>
  </si>
  <si>
    <t xml:space="preserve">VH-PFW </t>
  </si>
  <si>
    <t xml:space="preserve">RP-C5168 </t>
  </si>
  <si>
    <t xml:space="preserve">C-FGFY / C-GXNW </t>
  </si>
  <si>
    <t xml:space="preserve">XA-CHY </t>
  </si>
  <si>
    <t xml:space="preserve">XA-JCZ </t>
  </si>
  <si>
    <t xml:space="preserve">XA-CPL </t>
  </si>
  <si>
    <t xml:space="preserve">C-FDLY / C-GZCZ </t>
  </si>
  <si>
    <t xml:space="preserve">VP-CEP </t>
  </si>
  <si>
    <t xml:space="preserve">SP-TBF </t>
  </si>
  <si>
    <t xml:space="preserve">TC-AEH </t>
  </si>
  <si>
    <t xml:space="preserve">N318KS </t>
  </si>
  <si>
    <t xml:space="preserve">C-GHAQ / C-GWPK </t>
  </si>
  <si>
    <t xml:space="preserve">C-FMDN / C-FMDN </t>
  </si>
  <si>
    <t xml:space="preserve">C-FODL / C-FPRN </t>
  </si>
  <si>
    <t xml:space="preserve">C-FREE / C-FREE </t>
  </si>
  <si>
    <t xml:space="preserve">C-FEPH / C- </t>
  </si>
  <si>
    <t xml:space="preserve">PP-ESV </t>
  </si>
  <si>
    <t xml:space="preserve">PR-CBA </t>
  </si>
  <si>
    <t xml:space="preserve">C-FBBV / C-GGGT </t>
  </si>
  <si>
    <t xml:space="preserve">YV3119 </t>
  </si>
  <si>
    <t xml:space="preserve">XC-LOH </t>
  </si>
  <si>
    <t xml:space="preserve">XC-LOI </t>
  </si>
  <si>
    <t xml:space="preserve">RP-C8150 </t>
  </si>
  <si>
    <t xml:space="preserve">VT-KZN </t>
  </si>
  <si>
    <t xml:space="preserve">Gulfstream Aerospace </t>
  </si>
  <si>
    <t>Full Send Aviation LLC, Wilmington NC bought 12/15/21</t>
  </si>
  <si>
    <t>WASHINGTON PENN PLASTIC CO INC</t>
  </si>
  <si>
    <t>450 RACETRACK RD</t>
  </si>
  <si>
    <t>WASHINGTON</t>
  </si>
  <si>
    <t xml:space="preserve">Jet Linx Aviation Inc. </t>
  </si>
  <si>
    <t>4 Love of Flight rrg 9/10/20</t>
  </si>
  <si>
    <t>4 LOVE OF FLIGHT LLC</t>
  </si>
  <si>
    <t>16150 FITZHUGH RD</t>
  </si>
  <si>
    <t>DRIPPING SPRINGS</t>
  </si>
  <si>
    <t>9JLA</t>
  </si>
  <si>
    <t>https://www.corporationwiki.com/p/3459mm/4-love-of-flight-llc</t>
  </si>
  <si>
    <t>JET LINX AVIATION LLC</t>
  </si>
  <si>
    <t>WALKER, JAMIE</t>
  </si>
  <si>
    <t>PRESIDENT AND CHIEF EXECUTIVE OFFICER</t>
  </si>
  <si>
    <t>13030 Pierce St</t>
  </si>
  <si>
    <t>SUITE 100</t>
  </si>
  <si>
    <t>OMAHA</t>
  </si>
  <si>
    <t>68144</t>
  </si>
  <si>
    <t>US</t>
  </si>
  <si>
    <t>4029918060</t>
  </si>
  <si>
    <t>Compass Aviation, Danbury CT bought 12/5/19</t>
  </si>
  <si>
    <t>SALE REPORTED</t>
  </si>
  <si>
    <t>2155 VERMONT RD</t>
  </si>
  <si>
    <t>RANTOUL</t>
  </si>
  <si>
    <t>Schussboomer Systems Inc. Anacortes WA bought 12/13/18</t>
  </si>
  <si>
    <t>SCHUSSBOOMER SYSTEMS INC</t>
  </si>
  <si>
    <t>301 COMMERCIAL AVE</t>
  </si>
  <si>
    <t>ANACORTES</t>
  </si>
  <si>
    <t>North Houston Pole Line bought 4/23/21, rg 06/25/21 TVPX Trustee for Quanta Services</t>
  </si>
  <si>
    <t>TVPX AIRCRAFT SOLUTIONS INC TRUSTEE</t>
  </si>
  <si>
    <t>39 E EAGLE RIDGE DR STE 201</t>
  </si>
  <si>
    <t>NORTH SALT LAKE</t>
  </si>
  <si>
    <t>Blue Flag Two Ltd, Dayton OH bought 9/25/19</t>
  </si>
  <si>
    <t>BLUE FLAG TWO LTD</t>
  </si>
  <si>
    <t>PO BOX 3806</t>
  </si>
  <si>
    <t>DAYTON</t>
  </si>
  <si>
    <t>Leon Air LLC bought 12/20/13</t>
  </si>
  <si>
    <t>BANK OF UTAH TRUSTEE</t>
  </si>
  <si>
    <t>50 S 200 E STE 110</t>
  </si>
  <si>
    <t>SALT LAKE CITY</t>
  </si>
  <si>
    <t>Blue Star Management LLC, Craig AK bought 7/27/21</t>
  </si>
  <si>
    <t>BLUE STAR MANAGEMENT LLC</t>
  </si>
  <si>
    <t>PO BOX 686</t>
  </si>
  <si>
    <t>CRAIG</t>
  </si>
  <si>
    <t>Dewberry Air LLC, Atlanta GA bought 8/22/14, rrg 5/8/15</t>
  </si>
  <si>
    <t>DEWBERRY AIR LLC</t>
  </si>
  <si>
    <t>1545 PEACHTREE ST NW STE 250</t>
  </si>
  <si>
    <t>ATLANTA</t>
  </si>
  <si>
    <t>Stim-Air Inc. Portland OR delivered 1/11/07, rrg 5/22/07</t>
  </si>
  <si>
    <t>50 SOUTH 200 EAST STE 110</t>
  </si>
  <si>
    <t>Koselig LLC, Stanwood WA bought 6/17/21</t>
  </si>
  <si>
    <t>KOSELIG LLC</t>
  </si>
  <si>
    <t>27821 36TH AVE NW</t>
  </si>
  <si>
    <t>STANWOOD</t>
  </si>
  <si>
    <t xml:space="preserve">45 North Aviation </t>
  </si>
  <si>
    <t>Bravo Zulu G150 LLC, Portage MI bought 12/28/20</t>
  </si>
  <si>
    <t>BRAVO ZULU G150 LLC</t>
  </si>
  <si>
    <t>2186 E CENTRE AVE</t>
  </si>
  <si>
    <t>PORTAGE</t>
  </si>
  <si>
    <t xml:space="preserve">Keystone Aviation </t>
  </si>
  <si>
    <t>Utah</t>
  </si>
  <si>
    <t>84116</t>
  </si>
  <si>
    <t>+1 801.359.2085</t>
  </si>
  <si>
    <t>ops@keystoneaviation.com</t>
  </si>
  <si>
    <t>Agnes LLC, Ashland OR delivered 4/2/07, rrg 4/26/07</t>
  </si>
  <si>
    <t>AGNES LLC</t>
  </si>
  <si>
    <t>600 BEACH ST</t>
  </si>
  <si>
    <t>ASHLAND</t>
  </si>
  <si>
    <t>Gulfstream bought 6/10/14, rrg 4/8/15</t>
  </si>
  <si>
    <t>GULFSTREAM AEROSPACE CORP</t>
  </si>
  <si>
    <t>500 GULFSTREAM RD</t>
  </si>
  <si>
    <t>SAVANNAH</t>
  </si>
  <si>
    <t>CAF LLC Pittsburg KS bought 1/27/15</t>
  </si>
  <si>
    <t>CAF LLC</t>
  </si>
  <si>
    <t>315 W 3RD ST</t>
  </si>
  <si>
    <t>PITTSBURG</t>
  </si>
  <si>
    <t>GS 150-217 LLC, Chicago IL bought 6/4/07, rrg 6/13/07</t>
  </si>
  <si>
    <t>GS 150-217 LLC</t>
  </si>
  <si>
    <t>303 W MADISON ST STE 1000</t>
  </si>
  <si>
    <t>CHICAGO</t>
  </si>
  <si>
    <t xml:space="preserve">Virago Services, LLC </t>
  </si>
  <si>
    <t>11242 E. Cimmarron Drive</t>
  </si>
  <si>
    <t>Englewood</t>
  </si>
  <si>
    <t>Colorado</t>
  </si>
  <si>
    <t>80111</t>
  </si>
  <si>
    <t>+1 720.717.3004</t>
  </si>
  <si>
    <t>Conquest Air LLC, Ada OK bought 4/2/19</t>
  </si>
  <si>
    <t>CONQUEST AIR LLC</t>
  </si>
  <si>
    <t>1101 CRADDUCK RD STE B</t>
  </si>
  <si>
    <t>ADA</t>
  </si>
  <si>
    <t xml:space="preserve">Aerocardal </t>
  </si>
  <si>
    <t>rg 5/30/07</t>
  </si>
  <si>
    <t>CARDAL AKTIENGESELLSCHAFT</t>
  </si>
  <si>
    <t>GH Consulting Services Scottsdale AZ bought 7/19/19, rrg 9/23/19</t>
  </si>
  <si>
    <t>GH CONSULTING SERVICES LLC</t>
  </si>
  <si>
    <t>14747 N NORTHSIGHT BLVD</t>
  </si>
  <si>
    <t>SCOTTSDALE</t>
  </si>
  <si>
    <t>NICK CHAPMAN CONSULTING LLC</t>
  </si>
  <si>
    <t xml:space="preserve">Bradley Mack Aviation </t>
  </si>
  <si>
    <t>14747 N. Northsight Boulevard #111-433</t>
  </si>
  <si>
    <t>Arizona</t>
  </si>
  <si>
    <t>85260</t>
  </si>
  <si>
    <t>+1 480.393.0770</t>
  </si>
  <si>
    <t>www.coffmancompanies.com</t>
  </si>
  <si>
    <t>Family Tree Farms Aviation LLC, Dinuba CA bought 9/24/20</t>
  </si>
  <si>
    <t>FAMILY TREE FARMS AVIATION LLC</t>
  </si>
  <si>
    <t>PO BOX 396</t>
  </si>
  <si>
    <t>DINUBA</t>
  </si>
  <si>
    <t xml:space="preserve">FTF Aviation LLC </t>
  </si>
  <si>
    <t>9715 Booth Bay Harbour Drive</t>
  </si>
  <si>
    <t>Bakersfield</t>
  </si>
  <si>
    <t>Bakersfield California 93314</t>
  </si>
  <si>
    <t>+1 551.591.8394</t>
  </si>
  <si>
    <t>6404805 Manitoba Ltd. Winnipeg MB rg 05/1/12</t>
  </si>
  <si>
    <t>6404805 Manitoba Ltd.</t>
  </si>
  <si>
    <t>Manitoba</t>
  </si>
  <si>
    <t xml:space="preserve">Executive Flight Solutions </t>
  </si>
  <si>
    <t>MHW Group Holdings LLC Reisterstown MD bought 4/14/15. Operated by Executive Flight Solutions until 2020</t>
  </si>
  <si>
    <t>MHW GROUP HOLDINGS LLC</t>
  </si>
  <si>
    <t>11620 RED RUN BLVD</t>
  </si>
  <si>
    <t>REISTERSTOWN</t>
  </si>
  <si>
    <t>Gator Tracks LLC, Ft Lauderdale FL bought 12/21/20</t>
  </si>
  <si>
    <t>GATOR TRACKS LLC</t>
  </si>
  <si>
    <t>70 READY AVE NW</t>
  </si>
  <si>
    <t>FORT WALTON BEACH</t>
  </si>
  <si>
    <t>Gulfstream Leasing LLC, Savannah GA bought 2/27/13, rrg 8/8/13</t>
  </si>
  <si>
    <t>GULFSTREAM LEASING LLC</t>
  </si>
  <si>
    <t>500 GULFSTREAM RD M/S B-16</t>
  </si>
  <si>
    <t xml:space="preserve">Paragon Executive Charter </t>
  </si>
  <si>
    <t>JVWL LLC Hanford CA bought 12/19/19</t>
  </si>
  <si>
    <t>JVWL LLC</t>
  </si>
  <si>
    <t>9240 EXCELSIOR AVE</t>
  </si>
  <si>
    <t>HANFORD</t>
  </si>
  <si>
    <t>Paragon Aviation Logistics, INC.</t>
  </si>
  <si>
    <t>17MA</t>
  </si>
  <si>
    <t xml:space="preserve">Chevron U.S.A. Inc. </t>
  </si>
  <si>
    <t>1600 Smith Street</t>
  </si>
  <si>
    <t>Texas</t>
  </si>
  <si>
    <t>77002-7327</t>
  </si>
  <si>
    <t>+1 713.754.4840</t>
  </si>
  <si>
    <t>www.chevron.com</t>
  </si>
  <si>
    <t>PARAGON AVIATION LOGISTICS INC</t>
  </si>
  <si>
    <t>Steven M Rayman (Trustee) Big Rock I bought 5/3/13, rrg 1/18/14 for XSport Fitness</t>
  </si>
  <si>
    <t>RAYMAN STEVEN M TRUSTEE</t>
  </si>
  <si>
    <t>47W210 RT 30</t>
  </si>
  <si>
    <t>BIG ROCK</t>
  </si>
  <si>
    <t>Brulecreek Aviation Park City UT bought 11/1/18</t>
  </si>
  <si>
    <t>BRULECREEK AVIATION LLC</t>
  </si>
  <si>
    <t>7 EAGLE VIEW CT</t>
  </si>
  <si>
    <t>PARK CITY</t>
  </si>
  <si>
    <t>B8MA</t>
  </si>
  <si>
    <t>KEYSTONE AVIATION LLC</t>
  </si>
  <si>
    <t>Fish, Aaron</t>
  </si>
  <si>
    <t>ACTING, CHIEF EXECUTIVE OFFICER</t>
  </si>
  <si>
    <t>303 NORTH 2370 WEST</t>
  </si>
  <si>
    <t>8019106810</t>
  </si>
  <si>
    <t>Golden Eagle Management LLC, Missoula MT bought 4/10/20</t>
  </si>
  <si>
    <t>GOLDEN EAGLE MANAGEMENT LLC</t>
  </si>
  <si>
    <t>3011 AMERICAN WAY</t>
  </si>
  <si>
    <t>MISSOULA</t>
  </si>
  <si>
    <t>Gator One Air LLC, Dustin FL bought 12/21/20</t>
  </si>
  <si>
    <t>GATOR ONE AIR LLC</t>
  </si>
  <si>
    <t>4481 LEGENDARY DR UNIT 200</t>
  </si>
  <si>
    <t>DESTIN</t>
  </si>
  <si>
    <t xml:space="preserve">Stedman West Interests </t>
  </si>
  <si>
    <t>9000 Randolph St.</t>
  </si>
  <si>
    <t>77061</t>
  </si>
  <si>
    <t>+1 832.335.8725</t>
  </si>
  <si>
    <t xml:space="preserve">Clay Lacy Aviation </t>
  </si>
  <si>
    <t>Omninet Capital Llc Beverly Hills CA bought 9/15/08 rrg 2/10/09 for Omninet Capital</t>
  </si>
  <si>
    <t>OMNINET CAPITAL LLC</t>
  </si>
  <si>
    <t>9420 WILSHIRE BLVD STE 400</t>
  </si>
  <si>
    <t>BEVERLY HILLS</t>
  </si>
  <si>
    <t>BKEA</t>
  </si>
  <si>
    <t>California</t>
  </si>
  <si>
    <t>91406-2901</t>
  </si>
  <si>
    <t>+1 818.989.2900</t>
  </si>
  <si>
    <t>CLAY LACY AVIATION INC</t>
  </si>
  <si>
    <t>KIRKDOFFER, BRIAN</t>
  </si>
  <si>
    <t>PRESIDENT</t>
  </si>
  <si>
    <t>7435 VALJEAN AVE</t>
  </si>
  <si>
    <t>VAN NUYS</t>
  </si>
  <si>
    <t>91406</t>
  </si>
  <si>
    <t>8189892900</t>
  </si>
  <si>
    <t>Flying Bar B LLC Provo UT delivered 10/26/07</t>
  </si>
  <si>
    <t>FLYING BAR B LLC</t>
  </si>
  <si>
    <t>3500 E DEER HOLLOW DR</t>
  </si>
  <si>
    <t>SANDY</t>
  </si>
  <si>
    <t xml:space="preserve">Pacific Flight Services Ltd </t>
  </si>
  <si>
    <t>rg 05/10/13</t>
  </si>
  <si>
    <t>Pacific Flight Services Pte Ltd</t>
  </si>
  <si>
    <t>Ten to Nine LLC Chattanooga TN bought 6/30/20</t>
  </si>
  <si>
    <t>TEN TO NINE LLC</t>
  </si>
  <si>
    <t>400 BIRMINGHAM HWY STE 350</t>
  </si>
  <si>
    <t>CHATTANOOGA</t>
  </si>
  <si>
    <t>CAREFLIGHT LIMITED,WENTWORTHVILLE , NSW, Australia.Rgd.,2021/02/10</t>
  </si>
  <si>
    <t>Careflight</t>
  </si>
  <si>
    <t>Miller's Professional Imaging. Pittsburg KS delivered 12/13/07</t>
  </si>
  <si>
    <t>MILLER'S INC</t>
  </si>
  <si>
    <t>610 E JEFFERSON ST</t>
  </si>
  <si>
    <t xml:space="preserve">Miller's Professional Imaging </t>
  </si>
  <si>
    <t>610 E. Jefferson Street</t>
  </si>
  <si>
    <t>Pittsburg Kansas 66762</t>
  </si>
  <si>
    <t>+1 417.529.8427</t>
  </si>
  <si>
    <t>bought 2/15</t>
  </si>
  <si>
    <t xml:space="preserve">Luxwing </t>
  </si>
  <si>
    <t>Flight Solutions/Sonnig registered 12/20</t>
  </si>
  <si>
    <t>Testa Patrimonial Eireli bought 9/13/19</t>
  </si>
  <si>
    <t>TESTA PATRIMONIAL EIRELI</t>
  </si>
  <si>
    <t xml:space="preserve">Avjet Corp. </t>
  </si>
  <si>
    <t>delivered 2/8/08. M3 Industries LLC, Los Angeles CA bought 12/29/20</t>
  </si>
  <si>
    <t>M3 INDUSTRIES LLC</t>
  </si>
  <si>
    <t>660 S FIGUEROA ST STE 1888</t>
  </si>
  <si>
    <t>LOS ANGELES</t>
  </si>
  <si>
    <t>Avjet Corporation</t>
  </si>
  <si>
    <t>500 PK LLC, Santa Barbara CA bought 11/8/18</t>
  </si>
  <si>
    <t>500 PK LLC</t>
  </si>
  <si>
    <t>312 N NOPAL ST</t>
  </si>
  <si>
    <t>SANTA BARBARA</t>
  </si>
  <si>
    <t>G-150 Aeronautics Ltd. rg 12/15/17</t>
  </si>
  <si>
    <t xml:space="preserve">MN Aviation </t>
  </si>
  <si>
    <t>N553CB LLC Dorado PR bought 12/7/18</t>
  </si>
  <si>
    <t>N553CB LLC</t>
  </si>
  <si>
    <t>BO SALDINERA</t>
  </si>
  <si>
    <t>DORADO</t>
  </si>
  <si>
    <t>PR</t>
  </si>
  <si>
    <t>M&amp;N Aviation, Inc.</t>
  </si>
  <si>
    <t>MY5A</t>
  </si>
  <si>
    <t xml:space="preserve">M &amp; N Aviation, Inc. </t>
  </si>
  <si>
    <t>00937</t>
  </si>
  <si>
    <t>+1 787.791.7090</t>
  </si>
  <si>
    <t>info@mnaviation.com</t>
  </si>
  <si>
    <t>M AND N EQUIPMENT LLC</t>
  </si>
  <si>
    <t>SCHIEK, TODD</t>
  </si>
  <si>
    <t>M&amp;N EQUIPMENT, LLC</t>
  </si>
  <si>
    <t>8551 AVIATOR LANE</t>
  </si>
  <si>
    <t>Suite B</t>
  </si>
  <si>
    <t>ENGLEWOOD</t>
  </si>
  <si>
    <t>80112</t>
  </si>
  <si>
    <t>7209790312</t>
  </si>
  <si>
    <t xml:space="preserve">SOTAN - SOCIEDADE DE TÁXI AÉREO DO NORDESTE LTDA </t>
  </si>
  <si>
    <t>Duty Free Trading Latvija LLC bought 9/3/21</t>
  </si>
  <si>
    <t>EF INVESTIMENTOS E PARTICIPAÇÕES LTDA</t>
  </si>
  <si>
    <t>G B Enterprises Inc. Bellingham WA bought 6/24/08. Became Altair Advanced Industries, rg 07/14/10 Altair Advanced Industries Inc. Bellingham WA</t>
  </si>
  <si>
    <t>ALTAIR ADVANCED INDUSTRIES INC</t>
  </si>
  <si>
    <t>1680 W BAKERVIEW RD</t>
  </si>
  <si>
    <t>BELLINGHAM</t>
  </si>
  <si>
    <t>Drury Development rrg 11/8/16</t>
  </si>
  <si>
    <t>DRURY DEVELOPMENT CORP</t>
  </si>
  <si>
    <t>13075 MANCHESTER RD STE 200</t>
  </si>
  <si>
    <t>SAINT LOUIS</t>
  </si>
  <si>
    <t>Sanderson Farms, Laurel MS delivered 5/2/08</t>
  </si>
  <si>
    <t>SANDERSON FARMS INC</t>
  </si>
  <si>
    <t>127 FLYNT RD</t>
  </si>
  <si>
    <t>LAUREL</t>
  </si>
  <si>
    <t xml:space="preserve">Sanderson Farms, Inc. </t>
  </si>
  <si>
    <t>PO Box 988 127 Flynt Road</t>
  </si>
  <si>
    <t>Mississippi</t>
  </si>
  <si>
    <t>39441-0988</t>
  </si>
  <si>
    <t>+1 601.649.4030</t>
  </si>
  <si>
    <t>dgilley@sandersonfarms.com</t>
  </si>
  <si>
    <t>Marivest Holdings Inc, Pittsburg KS bought 12/30/13</t>
  </si>
  <si>
    <t>MARIVEST SUPPORT SERVICES LLC</t>
  </si>
  <si>
    <t>1500 E 27TH TER</t>
  </si>
  <si>
    <t>FKM Enterprises, Minneapolis MN bought 1/9/17, rrg 3/16/17, rg 02/19/20 FKM Enterprises Llc North Oaks MN</t>
  </si>
  <si>
    <t>FKM ENTERPRISES LLC</t>
  </si>
  <si>
    <t>29 PINE RD</t>
  </si>
  <si>
    <t>NORTH OAKS</t>
  </si>
  <si>
    <t>Gulfstream rrg 3/25/13. Gulfstream Leasing, Savannah GA bought 5/8/13</t>
  </si>
  <si>
    <t>M/S B-16</t>
  </si>
  <si>
    <t>Hamilton Jetport Ltd, Mt Hope ON bought 8/12/21</t>
  </si>
  <si>
    <t>Hamilton Jetport Limited (Jetport)</t>
  </si>
  <si>
    <t>Ontario</t>
  </si>
  <si>
    <t>Two Star Maritime LLC, Hillsboro OR bought 11/21/16</t>
  </si>
  <si>
    <t>TWO STAR MARITIME LLC</t>
  </si>
  <si>
    <t>4725 THORNTON AVE</t>
  </si>
  <si>
    <t>FREMONT</t>
  </si>
  <si>
    <t>Pacific Flight Services Condell NSW (ST Aerospace) rg 7/17/17</t>
  </si>
  <si>
    <t>Denali Global Aviation LLC, Christiansted USVI delivered 5/26/10, rrg 11/18/10</t>
  </si>
  <si>
    <t>IES LEASING LLC</t>
  </si>
  <si>
    <t>8641 UNITED PLAZA BLVD STE 102</t>
  </si>
  <si>
    <t>BATON ROUGE</t>
  </si>
  <si>
    <t xml:space="preserve">Excel Group Services, Inc. </t>
  </si>
  <si>
    <t>9250 C.E. Woolman Drive</t>
  </si>
  <si>
    <t>Louisiana</t>
  </si>
  <si>
    <t>70807</t>
  </si>
  <si>
    <t>+1 225.354.6594</t>
  </si>
  <si>
    <t>D&amp;I Transportation LLC, Tupelo MS bought 5/27/20, rg 06/30/20 NAC Flight Service Llc Tupelo MS</t>
  </si>
  <si>
    <t>D&amp;I TRANSPORTATION LLC</t>
  </si>
  <si>
    <t>333 W FRANKLIN ST</t>
  </si>
  <si>
    <t>TUPELO</t>
  </si>
  <si>
    <t>NAC FLIGHT SERVICE LLC</t>
  </si>
  <si>
    <t xml:space="preserve">Mountain Aviation </t>
  </si>
  <si>
    <t>Peregrine Falcon LLC (Trustee) Boise ID bought 8/15/14</t>
  </si>
  <si>
    <t>PEREGRINE FALCON LLC TRUSTEE</t>
  </si>
  <si>
    <t>6225 N MEEKER PL STE 100</t>
  </si>
  <si>
    <t>BOISE</t>
  </si>
  <si>
    <t>Mountain Aviation, LLC</t>
  </si>
  <si>
    <t>VQMA</t>
  </si>
  <si>
    <t>MOUNTAIN AVIATION LLC</t>
  </si>
  <si>
    <t>Vargo, Michael Stephen</t>
  </si>
  <si>
    <t>CHIEF OPERATING OFFICER</t>
  </si>
  <si>
    <t>9656 METRO AIRPORT AVE.</t>
  </si>
  <si>
    <t>BROOMFIELD</t>
  </si>
  <si>
    <t>80021</t>
  </si>
  <si>
    <t>3034663506</t>
  </si>
  <si>
    <t xml:space="preserve">Philippine Airlines </t>
  </si>
  <si>
    <t>delivered 8/8/08</t>
  </si>
  <si>
    <t>Pdkaa 150 HM Partners LLC San Francisco CA (Hansen Capital Management Inc.) delivered 4/7/10, rrg 4/23/10. Became Merlone Geier Management LLC</t>
  </si>
  <si>
    <t>MERLONE GEIER MANAGEMENT LLC</t>
  </si>
  <si>
    <t>425 CALIFORNIA ST FL 11</t>
  </si>
  <si>
    <t>SAN FRANCISCO</t>
  </si>
  <si>
    <t xml:space="preserve">Alpi Jets </t>
  </si>
  <si>
    <t xml:space="preserve">OE-GBA </t>
  </si>
  <si>
    <t>ALPHA BRAVO AVIATION LLC</t>
  </si>
  <si>
    <t>2895 W CAPOVILLA AVE STE 140</t>
  </si>
  <si>
    <t>LAS VEGAS</t>
  </si>
  <si>
    <t>Air 7 LLC</t>
  </si>
  <si>
    <t>GQRA</t>
  </si>
  <si>
    <t>AIR 7 LLC</t>
  </si>
  <si>
    <t>Robert Oliver</t>
  </si>
  <si>
    <t>575 Aviation Drive</t>
  </si>
  <si>
    <t>Camarillo</t>
  </si>
  <si>
    <t>93010</t>
  </si>
  <si>
    <t>8053835105</t>
  </si>
  <si>
    <t>Teall Capital Partners, Winston-Salem NC bought 7/20/18</t>
  </si>
  <si>
    <t>TEALL CAPITAL PARTNERS LLC</t>
  </si>
  <si>
    <t>PO BOX 21528</t>
  </si>
  <si>
    <t>WINSTON SALEM</t>
  </si>
  <si>
    <t>Sage Air LLC, Salt Lake City UT bought 12/29/17</t>
  </si>
  <si>
    <t>SAGE AIR LLC</t>
  </si>
  <si>
    <t>215 S STATE ST STE 1200</t>
  </si>
  <si>
    <t xml:space="preserve">Skyservice Business Aviation </t>
  </si>
  <si>
    <t>delivered 10/29/08</t>
  </si>
  <si>
    <t>John M Bennetto</t>
  </si>
  <si>
    <t>Dutton</t>
  </si>
  <si>
    <t>Aerolineas Ejecutivas S.A. bought 7/22/14</t>
  </si>
  <si>
    <t>Air Palace SA de CV bought 8/10/16</t>
  </si>
  <si>
    <t xml:space="preserve">SAMOS PARTICIPACOES LTDA AND OTHER </t>
  </si>
  <si>
    <t>KGW Equipment Leasing LLC, Hammond LA delivered 12/2/08</t>
  </si>
  <si>
    <t xml:space="preserve">EXTRATIVA MINERAL S.A </t>
  </si>
  <si>
    <t>Robert W Stallings (et al), Frisco TX bought 12/31/20</t>
  </si>
  <si>
    <t>STALLINGS ROBERT W</t>
  </si>
  <si>
    <t>5242 BUENA VISTA DR</t>
  </si>
  <si>
    <t>FRISCO</t>
  </si>
  <si>
    <t>REIS JAMES R</t>
  </si>
  <si>
    <t>ANDERSON GLENN W</t>
  </si>
  <si>
    <t>ADRO Servicios Aereos S.A. rg 8/27/14</t>
  </si>
  <si>
    <t xml:space="preserve">Davinci Jets LLC </t>
  </si>
  <si>
    <t>Jimmie Johnson Racing II LLC, Birmingham MI bought 12/16/20</t>
  </si>
  <si>
    <t>JIMMIE JOHNSON RACING II INC</t>
  </si>
  <si>
    <t>370 E MAPLE RD FL 4</t>
  </si>
  <si>
    <t>BIRMINGHAM</t>
  </si>
  <si>
    <t>Davinci Jets LLC</t>
  </si>
  <si>
    <t>6JPA</t>
  </si>
  <si>
    <t xml:space="preserve">Hendrick Motorsports, Inc. </t>
  </si>
  <si>
    <t>9500 Aviation Boulevard Hangar H</t>
  </si>
  <si>
    <t>Concord</t>
  </si>
  <si>
    <t>Concord North Carolina 28027</t>
  </si>
  <si>
    <t>+1 704.453.2000</t>
  </si>
  <si>
    <t>DAVINCI JETS LLC</t>
  </si>
  <si>
    <t>Eric Legvold</t>
  </si>
  <si>
    <t>P.O. BOX 19681</t>
  </si>
  <si>
    <t>CHARLOTTE</t>
  </si>
  <si>
    <t>28219</t>
  </si>
  <si>
    <t>7043594674</t>
  </si>
  <si>
    <t>TransCanada Pipelines Conroe TX transferred 6/6/18</t>
  </si>
  <si>
    <t xml:space="preserve">TransCanada PipeLine Ltd. </t>
  </si>
  <si>
    <t>246 Aviation Place NE</t>
  </si>
  <si>
    <t>Alberta</t>
  </si>
  <si>
    <t>T2E 7G1</t>
  </si>
  <si>
    <t>+1 403.216.7990</t>
  </si>
  <si>
    <t>www.transcanada.com</t>
  </si>
  <si>
    <t xml:space="preserve">Landmark Aviation </t>
  </si>
  <si>
    <t>N819AM LLC San Ramon CA bought 4/22/14, rrg 8/8/14</t>
  </si>
  <si>
    <t>N819AM LLC</t>
  </si>
  <si>
    <t>2600 CAMINO RAMON STE 201</t>
  </si>
  <si>
    <t>SAN RAMON</t>
  </si>
  <si>
    <t>TWC AVIATION, INC.</t>
  </si>
  <si>
    <t>BZUA</t>
  </si>
  <si>
    <t>TWC AVIATION INC</t>
  </si>
  <si>
    <t>Thomas Connelly</t>
  </si>
  <si>
    <t>1162 Aviation Ave</t>
  </si>
  <si>
    <t>SAN JOSE</t>
  </si>
  <si>
    <t>95110</t>
  </si>
  <si>
    <t>2033374600</t>
  </si>
  <si>
    <t xml:space="preserve">Sunwest Home Aviation </t>
  </si>
  <si>
    <t>rg 2/12/09 Sunwest Aviation Ltd. Calgary Alberta</t>
  </si>
  <si>
    <t>Commonwealth Air Training Ltd.</t>
  </si>
  <si>
    <t>Ottawa</t>
  </si>
  <si>
    <t>DDMR LLC, St Petersburg FL bought 12/22/16</t>
  </si>
  <si>
    <t>DDMR LLC</t>
  </si>
  <si>
    <t>11201 CORPORATE CIR N STE 120</t>
  </si>
  <si>
    <t>SAINT PETERSBURG</t>
  </si>
  <si>
    <t>Martis Holdings LLC Scottsdale AZ bought 12/9/16 for Knight-Swift Transportation Holdings</t>
  </si>
  <si>
    <t>MARTIS HOLDINGS LLC</t>
  </si>
  <si>
    <t>19054 N 97TH PL</t>
  </si>
  <si>
    <t>GJK LLC</t>
  </si>
  <si>
    <t>Golden Sky Aviation Ltd bought 7/14/16</t>
  </si>
  <si>
    <t>GOLDEN SKY AVIATION LTD</t>
  </si>
  <si>
    <t>28 OLD RUDNICK LN</t>
  </si>
  <si>
    <t>DOVER</t>
  </si>
  <si>
    <t>Sanderson Farms Inc. Laurel MS bought 12/12/13, rrg 4/24/14</t>
  </si>
  <si>
    <t>Jet Flight LLC, Shreveport LA delivered 3/20/09</t>
  </si>
  <si>
    <t>JET FLIGHT LLC</t>
  </si>
  <si>
    <t>1312 N HEARNE AVE</t>
  </si>
  <si>
    <t>SHREVEPORT</t>
  </si>
  <si>
    <t>WB ATS LLC Portland OR bought 9/27/18</t>
  </si>
  <si>
    <t>1455 SW BROADWAY STE 1700</t>
  </si>
  <si>
    <t>PORTLAND</t>
  </si>
  <si>
    <t>B2 Management Ltd delivered 5/15/09</t>
  </si>
  <si>
    <t>Soliq SA de SV bought 8/27/5, rrg 12/4/15</t>
  </si>
  <si>
    <t>Goodyear rrg 4/10/15</t>
  </si>
  <si>
    <t>GOODYEAR TIRE &amp; RUBBER CO</t>
  </si>
  <si>
    <t>200 E INNOVATION WAY</t>
  </si>
  <si>
    <t>AKRON</t>
  </si>
  <si>
    <t>One Sp Zoo SKA rg 3/3/16</t>
  </si>
  <si>
    <t xml:space="preserve">Tahe Aviation </t>
  </si>
  <si>
    <t>Tahe Air Havacilik rg 4/13/10</t>
  </si>
  <si>
    <t xml:space="preserve">Northern Jet Management </t>
  </si>
  <si>
    <t>transferred late 2020</t>
  </si>
  <si>
    <t>PFC HOLDINGS LLC</t>
  </si>
  <si>
    <t>NORTH MUSKEGON</t>
  </si>
  <si>
    <t>Northern Jet Management, Inc.</t>
  </si>
  <si>
    <t>T6FA</t>
  </si>
  <si>
    <t>NORTHERN JET MANAGEMENT INC</t>
  </si>
  <si>
    <t>COX, CHARLES R.</t>
  </si>
  <si>
    <t>PO BOX 888380</t>
  </si>
  <si>
    <t>GRAND RAPIDS</t>
  </si>
  <si>
    <t>49588</t>
  </si>
  <si>
    <t>6163364800</t>
  </si>
  <si>
    <t>N995DP LLC delivered 12/22/11, rrg 5/3/12</t>
  </si>
  <si>
    <t>N995DP LLC</t>
  </si>
  <si>
    <t>204 QUIGLEY BLVD</t>
  </si>
  <si>
    <t>NEW CASTLE</t>
  </si>
  <si>
    <t xml:space="preserve">A. Duie Pyle </t>
  </si>
  <si>
    <t>103 Roylene Drive</t>
  </si>
  <si>
    <t>Pennsylvania</t>
  </si>
  <si>
    <t>19363</t>
  </si>
  <si>
    <t>+1 814.404.2792</t>
  </si>
  <si>
    <t>www.aduiepyle.com</t>
  </si>
  <si>
    <t>MMTH Air LLC, Meriden KS bought 12/23/21, rg 12/27/21</t>
  </si>
  <si>
    <t>Fast Air Ltd. Winnipeg MB rg 12/20/10</t>
  </si>
  <si>
    <t>Harbour Air Ltd</t>
  </si>
  <si>
    <t>Richmond</t>
  </si>
  <si>
    <t>British Columbia</t>
  </si>
  <si>
    <t>Goodyear Tire &amp; Rubber Co. Akron OH rrg 4/10/15</t>
  </si>
  <si>
    <t>200 INNOVATION WAY</t>
  </si>
  <si>
    <t>Sunwest Aviation, Calgary AB bought 9/28/20</t>
  </si>
  <si>
    <t>Sunwest Aviation Ltd.</t>
  </si>
  <si>
    <t>3KB Investments LLC bought 5/26/21</t>
  </si>
  <si>
    <t>3KB INVESTMENTS LLC</t>
  </si>
  <si>
    <t>180 W 13TH ST</t>
  </si>
  <si>
    <t>WILMINGTON</t>
  </si>
  <si>
    <t>Gestiones Ambair Ltd bought 9/5/17</t>
  </si>
  <si>
    <t xml:space="preserve">Gestiones Ambair LTD </t>
  </si>
  <si>
    <t>EPS A-121 8260 NW 14th Street</t>
  </si>
  <si>
    <t>Doral</t>
  </si>
  <si>
    <t>Doral Florida 33126</t>
  </si>
  <si>
    <t>+1 829.519.4889</t>
  </si>
  <si>
    <t>Schneider National Inc. Green Bay WI bought 7/24/15</t>
  </si>
  <si>
    <t>SCHNEIDER NATIONAL INC</t>
  </si>
  <si>
    <t>3101 PACKERLAND DR</t>
  </si>
  <si>
    <t>GREEN BAY</t>
  </si>
  <si>
    <t xml:space="preserve">Fast Air Ltd </t>
  </si>
  <si>
    <t>Princess Aviation Ltd bought 12/3/20</t>
  </si>
  <si>
    <t>Air Creebec Inc.</t>
  </si>
  <si>
    <t>Timmins</t>
  </si>
  <si>
    <t xml:space="preserve">Pinnacle Air Charter </t>
  </si>
  <si>
    <t>LGE Management Partners LLC, Phoenix AZ bought 12/30/20 (LGE Design Build)</t>
  </si>
  <si>
    <t>LGE MANAGEMENT PARTNERS LLC</t>
  </si>
  <si>
    <t>1200 N 52ND ST</t>
  </si>
  <si>
    <t>PHOENIX</t>
  </si>
  <si>
    <t>Pinnacle Air Charter LLC</t>
  </si>
  <si>
    <t>I8PA</t>
  </si>
  <si>
    <t>PINNACLE AIR CHARTER L L C</t>
  </si>
  <si>
    <t>PAVLICEK, CURT</t>
  </si>
  <si>
    <t>14988 NORTH 78TH WAY</t>
  </si>
  <si>
    <t>SUITE 106</t>
  </si>
  <si>
    <t>4809988989</t>
  </si>
  <si>
    <t>rg 11/16/11</t>
  </si>
  <si>
    <t>Fast Air Ltd.</t>
  </si>
  <si>
    <t>Sanderson Farms Inc. Laurel MS delivered 12/21/11</t>
  </si>
  <si>
    <t xml:space="preserve">N685JF </t>
  </si>
  <si>
    <t>TVPX ARS INC TRUSTEE</t>
  </si>
  <si>
    <t>Capital Holdings 210 LLC bought 12/22/20</t>
  </si>
  <si>
    <t>CAPITAL HOLDINGS 210 LLC</t>
  </si>
  <si>
    <t>117 SALEM CHURCH RD</t>
  </si>
  <si>
    <t>NEWARK</t>
  </si>
  <si>
    <t xml:space="preserve">Mirasco, Inc. </t>
  </si>
  <si>
    <t>900 Circle 75 Parkway SE Suite 1660</t>
  </si>
  <si>
    <t>Atlanta Georgia 30339</t>
  </si>
  <si>
    <t>+1 770.956.1945</t>
  </si>
  <si>
    <t xml:space="preserve">ES-VSC </t>
  </si>
  <si>
    <t>Colin Chester Cumming</t>
  </si>
  <si>
    <t>Greely</t>
  </si>
  <si>
    <t>delivered 10/11/12 rrg 10/19/12</t>
  </si>
  <si>
    <t>ULTRAPAR S/A</t>
  </si>
  <si>
    <t>BTI Aviation LLC Colorado Springs CO bought 6/4/19</t>
  </si>
  <si>
    <t>BTI AVIATION LLC</t>
  </si>
  <si>
    <t>1 S NEVADA AVE STE 200</t>
  </si>
  <si>
    <t>COLORADO SPRINGS</t>
  </si>
  <si>
    <t>SNOWY RANGE AVIATION LLC</t>
  </si>
  <si>
    <t>Flower Foods Inc. Thomasville GA delivered 1/24/13</t>
  </si>
  <si>
    <t>TRUIST EQUIPMENT FINANCE CORP</t>
  </si>
  <si>
    <t>245 PEACHTREE CENTER AVE NE</t>
  </si>
  <si>
    <t xml:space="preserve">Flowers Foods, Inc. </t>
  </si>
  <si>
    <t>1919 Flowers Circle</t>
  </si>
  <si>
    <t>Thomasville Georgia 31757-1137</t>
  </si>
  <si>
    <t>+1 229.221.4604</t>
  </si>
  <si>
    <t>Ambev S.A rg 06/20/13</t>
  </si>
  <si>
    <t xml:space="preserve">AMBEV S.A </t>
  </si>
  <si>
    <t>Knight Air LLC, Phoenix AZ bought 8/7/19 (Knight-Swift Transportation Holdings)</t>
  </si>
  <si>
    <t>KNIGHT AIR LLC</t>
  </si>
  <si>
    <t>20002 NORTH 19TH AVE</t>
  </si>
  <si>
    <t xml:space="preserve">Executive Jet Management </t>
  </si>
  <si>
    <t>(Unknown Trust) bought 5/4/21</t>
  </si>
  <si>
    <t>Executive Jet Management, Inc.</t>
  </si>
  <si>
    <t>CWQA</t>
  </si>
  <si>
    <t>EXECUTIVE JET MANAGEMENT INC</t>
  </si>
  <si>
    <t>HIRSH, BRIAN</t>
  </si>
  <si>
    <t>4556 AIRPORT ROAD</t>
  </si>
  <si>
    <t>CINCINNATI</t>
  </si>
  <si>
    <t>45226</t>
  </si>
  <si>
    <t>5139796601</t>
  </si>
  <si>
    <t>Penske Corp. delivered 3/25/14, rrg 4/28/14. Became PTS AS LLC.</t>
  </si>
  <si>
    <t>PTS AS LLC</t>
  </si>
  <si>
    <t>2675 MORGANTOWN RD</t>
  </si>
  <si>
    <t>READING</t>
  </si>
  <si>
    <t xml:space="preserve">Penske Jet, Inc. </t>
  </si>
  <si>
    <t>Waterford Michigan 48327-1835</t>
  </si>
  <si>
    <t>+1 248.666.3910</t>
  </si>
  <si>
    <t>Penske Corp. delivered 4/11/14 rrg 5/17/14</t>
  </si>
  <si>
    <t>HUNTINGTON NATIONAL BANK</t>
  </si>
  <si>
    <t>525 VINE ST FL 14</t>
  </si>
  <si>
    <t>Benson Legacy LLC, Ft Wayne IN bought 10/13/21</t>
  </si>
  <si>
    <t>BENSON LEGACY LLC</t>
  </si>
  <si>
    <t>7120 POINTE INVERNESS WAY</t>
  </si>
  <si>
    <t>FORT WAYNE</t>
  </si>
  <si>
    <t>Talon Tactical Managements LLC bought 5/25/21</t>
  </si>
  <si>
    <t>TALON TACTICAL MANAGEMENT LLC</t>
  </si>
  <si>
    <t>9 E LOOCKERMAN ST STE 311</t>
  </si>
  <si>
    <t>MAYO AVIATION INC</t>
  </si>
  <si>
    <t>CIEA</t>
  </si>
  <si>
    <t xml:space="preserve">Mayo Aviation, Inc. </t>
  </si>
  <si>
    <t>7735 S. Peoria Street</t>
  </si>
  <si>
    <t>80112-4102</t>
  </si>
  <si>
    <t>+1 303.810.7844</t>
  </si>
  <si>
    <t>www.mayoaviation.com</t>
  </si>
  <si>
    <t>MAYO, WILLIAM J. III</t>
  </si>
  <si>
    <t>7735 SOUTH PEORIA STREET</t>
  </si>
  <si>
    <t>3037924050</t>
  </si>
  <si>
    <t xml:space="preserve">Flightexec Ltd </t>
  </si>
  <si>
    <t>bought 11/22/21</t>
  </si>
  <si>
    <t>Kenn Borek Air Ltd</t>
  </si>
  <si>
    <t>Banco de Venwzuela rg 6/19/15</t>
  </si>
  <si>
    <t xml:space="preserve">Fuerza Aerea Mexicana </t>
  </si>
  <si>
    <t>joint reg TP-08</t>
  </si>
  <si>
    <t>Presidencia de la Republica</t>
  </si>
  <si>
    <t xml:space="preserve">AirTaxi.PH </t>
  </si>
  <si>
    <t>Asian Aerospace Corp. rg 12/28/15</t>
  </si>
  <si>
    <t>(Trust) delivered 1/27/16</t>
  </si>
  <si>
    <t>Sanderson Farms, Laurel MS delivered 1/29/16</t>
  </si>
  <si>
    <t>Kings Jet Pvt Ltd rg 7/12/16</t>
  </si>
  <si>
    <t>Drury Development Corp. Saint Louis MO delivered 8/11/16</t>
  </si>
  <si>
    <t>721 EMERSON RD STE 200</t>
  </si>
  <si>
    <t>Encore Wire Corp. Mckinney TX delivered 9/7/16, rrg 9/30/16</t>
  </si>
  <si>
    <t>ENCORE WIRE CORP</t>
  </si>
  <si>
    <t>1329 MILLWOOD RD</t>
  </si>
  <si>
    <t>MCKINNEY</t>
  </si>
  <si>
    <t>Dorado Aviation LLC, Guaynabo PR delivered 11/18/16</t>
  </si>
  <si>
    <t>DORADO AVIATION LLC</t>
  </si>
  <si>
    <t>100 CAR 165 STE 508 CENTRO INTL</t>
  </si>
  <si>
    <t>GUAYNABO</t>
  </si>
  <si>
    <t>1DVA</t>
  </si>
  <si>
    <t>Milloaks LLC Salt Lake City UT bought 5/22/18</t>
  </si>
  <si>
    <t>MILLOAKS LLC</t>
  </si>
  <si>
    <t>1978 S WEST TEMPLE</t>
  </si>
  <si>
    <t>rg 01/12/17 PNC Equipment Finance Llc Boise ID</t>
  </si>
  <si>
    <t>PNC EQUIPMENT FINANCE LLC</t>
  </si>
  <si>
    <t>4355 W EMERALD ST STE 100</t>
  </si>
  <si>
    <t>DBCT LLC, Youngstown OH delivered 2/3/17</t>
  </si>
  <si>
    <t>DBCT LLC</t>
  </si>
  <si>
    <t>7620 MARKET ST</t>
  </si>
  <si>
    <t>YOUNGSTOWN</t>
  </si>
  <si>
    <t>Novajet Aviation Group</t>
  </si>
  <si>
    <t>2106701 Ontario Inc. Mississauga ON bought 6/22/18</t>
  </si>
  <si>
    <t>ICS Aero rg 6/12/17 ACTerra International based</t>
  </si>
  <si>
    <t>catch-all</t>
  </si>
  <si>
    <t>do_not_mail</t>
  </si>
  <si>
    <t>valid</t>
  </si>
  <si>
    <t>abuse</t>
  </si>
  <si>
    <t>invalid</t>
  </si>
  <si>
    <t>76458-0395</t>
  </si>
  <si>
    <t>78620-5190</t>
  </si>
  <si>
    <t>27560-9399</t>
  </si>
  <si>
    <t>72023-7695</t>
  </si>
  <si>
    <t>97520-3215</t>
  </si>
  <si>
    <t>98226-9181</t>
  </si>
  <si>
    <t>46804-7928</t>
  </si>
  <si>
    <t>45401-3806</t>
  </si>
  <si>
    <t>99921-0686</t>
  </si>
  <si>
    <t>85260-2633</t>
  </si>
  <si>
    <t>49002-4420</t>
  </si>
  <si>
    <t>84060-6864</t>
  </si>
  <si>
    <t>66762</t>
  </si>
  <si>
    <t>30339-3095</t>
  </si>
  <si>
    <t>74820-8523</t>
  </si>
  <si>
    <t>93703-1616</t>
  </si>
  <si>
    <t>38655-5572</t>
  </si>
  <si>
    <t>44512-6003</t>
  </si>
  <si>
    <t>33716-3701</t>
  </si>
  <si>
    <t>30309-7030</t>
  </si>
  <si>
    <t>63131-1836</t>
  </si>
  <si>
    <t>75069-7157</t>
  </si>
  <si>
    <t>70809-7033</t>
  </si>
  <si>
    <t>60511-9358</t>
  </si>
  <si>
    <t>93618-0396</t>
  </si>
  <si>
    <t>31757-4404</t>
  </si>
  <si>
    <t>84092-4509</t>
  </si>
  <si>
    <t>71109-7744</t>
  </si>
  <si>
    <t>28412-6361</t>
  </si>
  <si>
    <t>75219-9023</t>
  </si>
  <si>
    <t>06484-6248</t>
  </si>
  <si>
    <t>32541-3128</t>
  </si>
  <si>
    <t>85255-6267</t>
  </si>
  <si>
    <t>59808-1921</t>
  </si>
  <si>
    <t>44720-1598</t>
  </si>
  <si>
    <t>44316-0001</t>
  </si>
  <si>
    <t>60649-2730</t>
  </si>
  <si>
    <t>31408-9643</t>
  </si>
  <si>
    <t>07608-1010</t>
  </si>
  <si>
    <t>27401-3048</t>
  </si>
  <si>
    <t>28262-5701</t>
  </si>
  <si>
    <t>85027-4271</t>
  </si>
  <si>
    <t>98292-9461</t>
  </si>
  <si>
    <t>33145-3222</t>
  </si>
  <si>
    <t>85254-2076</t>
  </si>
  <si>
    <t>66762-2757</t>
  </si>
  <si>
    <t>94104-2112</t>
  </si>
  <si>
    <t>21136-6232</t>
  </si>
  <si>
    <t>66762-0777</t>
  </si>
  <si>
    <t>84115-7103</t>
  </si>
  <si>
    <t>66512-9169</t>
  </si>
  <si>
    <t>77093-4010</t>
  </si>
  <si>
    <t>49588-8380</t>
  </si>
  <si>
    <t>83706-2053</t>
  </si>
  <si>
    <t>84111-2334</t>
  </si>
  <si>
    <t>54313-6187</t>
  </si>
  <si>
    <t>98221-6420</t>
  </si>
  <si>
    <t>46601-1630</t>
  </si>
  <si>
    <t>06830-6353</t>
  </si>
  <si>
    <t>85250-7279</t>
  </si>
  <si>
    <t>27101-2410</t>
  </si>
  <si>
    <t>89119-3209</t>
  </si>
  <si>
    <t>44308-1417</t>
  </si>
  <si>
    <t>80112-2202</t>
  </si>
  <si>
    <t>77002-2873</t>
  </si>
  <si>
    <t>30303-1222</t>
  </si>
  <si>
    <t>97201-3412</t>
  </si>
  <si>
    <t>19963-1954</t>
  </si>
  <si>
    <t>AS01</t>
  </si>
  <si>
    <t>AS01,AS23</t>
  </si>
  <si>
    <t>AS01,AS10</t>
  </si>
  <si>
    <t>AE06</t>
  </si>
  <si>
    <t>AE09</t>
  </si>
  <si>
    <t>AS01,AS16,AS23</t>
  </si>
  <si>
    <t>AE08</t>
  </si>
  <si>
    <t>AE02</t>
  </si>
  <si>
    <t>AS01,AS13</t>
  </si>
  <si>
    <t>AE10</t>
  </si>
  <si>
    <t>R3C 2E6</t>
  </si>
  <si>
    <t>00968-8052</t>
  </si>
  <si>
    <t>00937-1098</t>
  </si>
  <si>
    <t>Richard^Chiariello^N150GV, N365GA, N150GA</t>
  </si>
  <si>
    <t>303, 323</t>
  </si>
  <si>
    <t>www.flowersfoods.com/</t>
  </si>
  <si>
    <t>261</t>
  </si>
  <si>
    <t>266</t>
  </si>
  <si>
    <t>NO PHONE NUMBER, EMAIL=none</t>
  </si>
  <si>
    <t>NO PHONE NUMBER, EMAIL=corporate.finance@pal.com.ph</t>
  </si>
  <si>
    <t>NO PHONE NUMBER, EMAIL=lucio_tan@pal.com.ph</t>
  </si>
  <si>
    <t>NO PHONE NUMBER, EMAIL=chris_kostiuk@goodyear.com</t>
  </si>
  <si>
    <t>NO PHONE NUMBER, EMAIL=aircraftsales@asianaerospace.com.ph</t>
  </si>
  <si>
    <t>NO PHONE NUMBER, EMAIL=ceo@asianaerospace.com.ph</t>
  </si>
  <si>
    <t>NO PHONE NUMBER, EMAIL=info@jetport.com</t>
  </si>
  <si>
    <t>Repeated Company</t>
  </si>
  <si>
    <t>N819AM: OAK</t>
  </si>
  <si>
    <t>N819AM: CA</t>
  </si>
  <si>
    <t>N819AM: United States</t>
  </si>
  <si>
    <t>No Result</t>
  </si>
  <si>
    <t>Yes</t>
  </si>
  <si>
    <t>Contacted Peregrine</t>
  </si>
  <si>
    <t>Sent</t>
  </si>
  <si>
    <t>returned</t>
  </si>
  <si>
    <t>4008 Legendary Dr Ste 600</t>
  </si>
  <si>
    <t>32541-8612</t>
  </si>
  <si>
    <t>Status</t>
  </si>
  <si>
    <t>held</t>
  </si>
  <si>
    <t>Your G150 clients</t>
  </si>
  <si>
    <t>Held</t>
  </si>
  <si>
    <t>Your G150 Clients</t>
  </si>
  <si>
    <t>Determined NO potential</t>
  </si>
  <si>
    <t>Closed - Ordered</t>
  </si>
  <si>
    <t>Closing Process</t>
  </si>
  <si>
    <t>WIP Interested, Processing</t>
  </si>
  <si>
    <t>WIP to be contacted</t>
  </si>
  <si>
    <t>CC-CWK
CC-AOA</t>
  </si>
  <si>
    <t>No AGG Contact Required</t>
  </si>
  <si>
    <t>Philpott</t>
  </si>
  <si>
    <t>Quoted by Peregrine</t>
  </si>
  <si>
    <t>1 Priority</t>
  </si>
  <si>
    <t>2 Priority</t>
  </si>
  <si>
    <t>3 Priority</t>
  </si>
  <si>
    <t>4 Priority</t>
  </si>
  <si>
    <t>Priority</t>
  </si>
  <si>
    <t>General Status</t>
  </si>
  <si>
    <t>Contact Priority</t>
  </si>
  <si>
    <t>Confirm Peregrine is POC????</t>
  </si>
  <si>
    <t>Confirm Dave is POC???</t>
  </si>
  <si>
    <t>Confirm Peregrine is POC???</t>
  </si>
  <si>
    <t>Peregrine is POC</t>
  </si>
  <si>
    <t>Anyone Peregrine or AGG have additional direct contact to recommend?</t>
  </si>
  <si>
    <t>NA</t>
  </si>
  <si>
    <t>Peregrine is the POC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</si>
</sst>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44" fontId="0" fillId="0" borderId="0" xfId="1" applyFont="1"/>
    <xf numFmtId="44" fontId="0" fillId="0" borderId="0" xfId="0" applyNumberFormat="1"/>
    <xf numFmtId="0" fontId="0" fillId="0" borderId="0" xfId="0" quotePrefix="1"/>
    <xf numFmtId="0" fontId="2" fillId="0" borderId="0" xfId="0" applyFont="1"/>
    <xf numFmtId="44" fontId="2" fillId="0" borderId="0" xfId="0" applyNumberFormat="1" applyFont="1"/>
    <xf numFmtId="49" fontId="0" fillId="0" borderId="0" xfId="0" applyNumberFormat="1"/>
    <xf numFmtId="44" fontId="0" fillId="0" borderId="0" xfId="0" applyNumberFormat="1" applyFont="1"/>
    <xf numFmtId="0" fontId="0" fillId="0" borderId="0" xfId="0" applyNumberFormat="1"/>
    <xf numFmtId="0" fontId="3" fillId="0" borderId="0" xfId="2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/>
    <xf numFmtId="0" fontId="3" fillId="0" borderId="0" xfId="2" applyFill="1"/>
    <xf numFmtId="0" fontId="0" fillId="0" borderId="0" xfId="0" applyNumberFormat="1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NumberFormat="1" applyAlignment="1">
      <alignment vertical="top" wrapText="1"/>
    </xf>
    <xf numFmtId="0" fontId="0" fillId="0" borderId="0" xfId="0" applyNumberFormat="1" applyAlignment="1">
      <alignment horizontal="center" vertical="top" wrapText="1"/>
    </xf>
    <xf numFmtId="14" fontId="0" fillId="0" borderId="0" xfId="0" applyNumberFormat="1"/>
    <xf numFmtId="49" fontId="0" fillId="0" borderId="0" xfId="0" applyNumberFormat="1" applyAlignment="1">
      <alignment horizontal="center" vertical="top" wrapText="1"/>
    </xf>
    <xf numFmtId="49" fontId="0" fillId="0" borderId="0" xfId="0" applyNumberFormat="1" applyAlignment="1">
      <alignment vertical="top" wrapText="1"/>
    </xf>
    <xf numFmtId="49" fontId="0" fillId="0" borderId="0" xfId="0" applyNumberForma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NumberFormat="1" applyBorder="1" applyAlignment="1">
      <alignment vertical="top"/>
    </xf>
    <xf numFmtId="0" fontId="0" fillId="0" borderId="0" xfId="0" applyNumberFormat="1" applyBorder="1" applyAlignment="1">
      <alignment horizontal="center" vertical="top" wrapText="1"/>
    </xf>
    <xf numFmtId="0" fontId="0" fillId="3" borderId="0" xfId="0" applyFill="1" applyBorder="1" applyAlignment="1">
      <alignment vertical="top" wrapText="1"/>
    </xf>
    <xf numFmtId="0" fontId="0" fillId="0" borderId="0" xfId="0" applyNumberFormat="1" applyBorder="1" applyAlignment="1">
      <alignment vertical="top" wrapText="1"/>
    </xf>
    <xf numFmtId="0" fontId="2" fillId="8" borderId="0" xfId="0" applyFont="1" applyFill="1" applyBorder="1" applyAlignment="1">
      <alignment vertical="top"/>
    </xf>
    <xf numFmtId="49" fontId="0" fillId="0" borderId="0" xfId="0" applyNumberFormat="1" applyBorder="1" applyAlignment="1">
      <alignment horizontal="center" vertical="top" wrapText="1"/>
    </xf>
    <xf numFmtId="0" fontId="0" fillId="3" borderId="0" xfId="0" applyFill="1" applyBorder="1" applyAlignment="1">
      <alignment vertical="top"/>
    </xf>
    <xf numFmtId="0" fontId="0" fillId="8" borderId="0" xfId="0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top"/>
    </xf>
    <xf numFmtId="0" fontId="2" fillId="8" borderId="0" xfId="0" applyFont="1" applyFill="1" applyBorder="1" applyAlignment="1">
      <alignment vertical="top" wrapText="1"/>
    </xf>
    <xf numFmtId="0" fontId="5" fillId="8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2" fillId="0" borderId="0" xfId="0" applyFont="1" applyFill="1" applyBorder="1" applyAlignment="1">
      <alignment vertical="top" wrapText="1"/>
    </xf>
    <xf numFmtId="0" fontId="2" fillId="6" borderId="0" xfId="0" applyFont="1" applyFill="1" applyBorder="1" applyAlignment="1">
      <alignment vertical="top"/>
    </xf>
    <xf numFmtId="0" fontId="0" fillId="6" borderId="0" xfId="0" applyFill="1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2" fillId="6" borderId="0" xfId="0" applyFont="1" applyFill="1" applyBorder="1" applyAlignment="1">
      <alignment vertical="top" wrapText="1"/>
    </xf>
    <xf numFmtId="0" fontId="0" fillId="8" borderId="0" xfId="0" applyNumberFormat="1" applyFill="1" applyBorder="1" applyAlignment="1">
      <alignment horizontal="center" vertical="center"/>
    </xf>
    <xf numFmtId="49" fontId="0" fillId="0" borderId="0" xfId="0" quotePrefix="1" applyNumberFormat="1" applyBorder="1" applyAlignment="1">
      <alignment vertical="top"/>
    </xf>
    <xf numFmtId="0" fontId="2" fillId="6" borderId="0" xfId="0" applyNumberFormat="1" applyFont="1" applyFill="1" applyBorder="1" applyAlignment="1">
      <alignment vertical="top"/>
    </xf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vertical="top"/>
    </xf>
    <xf numFmtId="0" fontId="5" fillId="6" borderId="0" xfId="0" applyFont="1" applyFill="1" applyBorder="1" applyAlignment="1">
      <alignment vertical="top" wrapText="1"/>
    </xf>
    <xf numFmtId="0" fontId="3" fillId="0" borderId="0" xfId="2" applyNumberFormat="1" applyBorder="1" applyAlignment="1">
      <alignment vertical="top"/>
    </xf>
    <xf numFmtId="0" fontId="0" fillId="5" borderId="0" xfId="0" applyFill="1" applyBorder="1" applyAlignment="1">
      <alignment horizontal="center" vertical="center"/>
    </xf>
    <xf numFmtId="0" fontId="0" fillId="5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49" fontId="0" fillId="7" borderId="0" xfId="0" applyNumberFormat="1" applyFill="1" applyBorder="1" applyAlignment="1">
      <alignment vertical="top"/>
    </xf>
    <xf numFmtId="0" fontId="0" fillId="0" borderId="0" xfId="0" applyNumberFormat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6" borderId="0" xfId="0" applyFill="1" applyBorder="1" applyAlignment="1">
      <alignment vertical="top"/>
    </xf>
    <xf numFmtId="0" fontId="0" fillId="0" borderId="0" xfId="0" applyBorder="1" applyAlignment="1">
      <alignment horizontal="center" vertical="center"/>
    </xf>
    <xf numFmtId="49" fontId="0" fillId="0" borderId="0" xfId="0" applyNumberFormat="1" applyFill="1" applyBorder="1" applyAlignment="1">
      <alignment vertical="top"/>
    </xf>
    <xf numFmtId="0" fontId="0" fillId="0" borderId="0" xfId="0" applyBorder="1" applyAlignment="1">
      <alignment horizontal="center" vertical="top" wrapText="1"/>
    </xf>
    <xf numFmtId="49" fontId="5" fillId="9" borderId="0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vertical="top"/>
    </xf>
    <xf numFmtId="49" fontId="5" fillId="2" borderId="0" xfId="0" applyNumberFormat="1" applyFont="1" applyFill="1" applyBorder="1" applyAlignment="1">
      <alignment vertical="top"/>
    </xf>
    <xf numFmtId="49" fontId="6" fillId="3" borderId="0" xfId="0" applyNumberFormat="1" applyFont="1" applyFill="1" applyBorder="1" applyAlignment="1">
      <alignment vertical="top"/>
    </xf>
    <xf numFmtId="49" fontId="5" fillId="4" borderId="0" xfId="0" applyNumberFormat="1" applyFont="1" applyFill="1" applyBorder="1" applyAlignment="1">
      <alignment vertical="top"/>
    </xf>
    <xf numFmtId="49" fontId="5" fillId="0" borderId="0" xfId="0" applyNumberFormat="1" applyFont="1" applyBorder="1" applyAlignment="1">
      <alignment vertical="top"/>
    </xf>
    <xf numFmtId="49" fontId="5" fillId="7" borderId="0" xfId="0" applyNumberFormat="1" applyFont="1" applyFill="1" applyBorder="1" applyAlignment="1">
      <alignment vertical="top"/>
    </xf>
    <xf numFmtId="49" fontId="2" fillId="6" borderId="0" xfId="0" applyNumberFormat="1" applyFont="1" applyFill="1" applyBorder="1" applyAlignment="1">
      <alignment vertical="top"/>
    </xf>
    <xf numFmtId="0" fontId="5" fillId="9" borderId="0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5" fillId="0" borderId="0" xfId="0" applyFont="1" applyBorder="1" applyAlignment="1">
      <alignment vertical="top"/>
    </xf>
  </cellXfs>
  <cellStyles count="3">
    <cellStyle name="Currency" xfId="1" builtinId="4"/>
    <cellStyle name="Hyperlink" xfId="2" builtinId="8"/>
    <cellStyle name="Normal" xfId="0" builtinId="0"/>
  </cellStyles>
  <dxfs count="167">
    <dxf>
      <alignment horizontal="general" vertical="top" textRotation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30" formatCode="@"/>
      <alignment horizontal="center" vertical="top" textRotation="0" wrapText="1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30" formatCode="@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0" formatCode="@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30" formatCode="@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numFmt numFmtId="0" formatCode="General"/>
    </dxf>
    <dxf>
      <numFmt numFmtId="0" formatCode="General"/>
    </dxf>
    <dxf>
      <numFmt numFmtId="30" formatCode="@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71A37BB-82C9-4B3B-AAFA-EE53DFB0DEAA}" autoFormatId="16" applyNumberFormats="0" applyBorderFormats="0" applyFontFormats="0" applyPatternFormats="0" applyAlignmentFormats="0" applyWidthHeightFormats="0">
  <queryTableRefresh nextId="76" unboundColumnsRight="47">
    <queryTableFields count="75">
      <queryTableField id="1" name="MAKE" tableColumnId="1"/>
      <queryTableField id="2" name="MODEL" tableColumnId="2"/>
      <queryTableField id="3" name="SERNBR" tableColumnId="3"/>
      <queryTableField id="4" name="REGNBR" tableColumnId="4"/>
      <queryTableField id="28" dataBound="0" tableColumnId="28"/>
      <queryTableField id="5" name="ACBASEIATA" tableColumnId="5"/>
      <queryTableField id="6" name="ACBASESTATE" tableColumnId="6"/>
      <queryTableField id="7" name="ACBASECOUNTRY" tableColumnId="7"/>
      <queryTableField id="8" name="RELATIONTOAC" tableColumnId="8"/>
      <queryTableField id="9" name="COMPANYNAME" tableColumnId="9"/>
      <queryTableField id="10" name="COMPADDRESS1" tableColumnId="10"/>
      <queryTableField id="11" name="COMPADDRESS2" tableColumnId="11"/>
      <queryTableField id="12" name="COMPCITY" tableColumnId="12"/>
      <queryTableField id="13" name="COMPSTATE" tableColumnId="13"/>
      <queryTableField id="14" name="COMPZIPCODE" tableColumnId="14"/>
      <queryTableField id="15" name="COMPCOUNTRY" tableColumnId="15"/>
      <queryTableField id="16" name="COMPPRIMEBUS" tableColumnId="16"/>
      <queryTableField id="17" name="COMPEMAILADDRESS" tableColumnId="17"/>
      <queryTableField id="18" name="COMPWEBADDRESS" tableColumnId="18"/>
      <queryTableField id="19" name="COMPOFFICE" tableColumnId="19"/>
      <queryTableField id="20" name="COMPMOBILE" tableColumnId="20"/>
      <queryTableField id="21" name="CONTACTFIRSTNAME" tableColumnId="21"/>
      <queryTableField id="22" name="CONTACTLASTNAME" tableColumnId="22"/>
      <queryTableField id="23" name="CONTACTTITLE" tableColumnId="23"/>
      <queryTableField id="24" name="CONTACTEMAIL" tableColumnId="24"/>
      <queryTableField id="25" name="CONTACTBESTPHONE" tableColumnId="25"/>
      <queryTableField id="26" name="CONTACTOFFICE" tableColumnId="26"/>
      <queryTableField id="27" name="CONTACTMOBILE" tableColumnId="27"/>
      <queryTableField id="29" dataBound="0" tableColumnId="29"/>
      <queryTableField id="30" dataBound="0" tableColumnId="30"/>
      <queryTableField id="31" dataBound="0" tableColumnId="31"/>
      <queryTableField id="32" dataBound="0" tableColumnId="32"/>
      <queryTableField id="33" dataBound="0" tableColumnId="33"/>
      <queryTableField id="34" dataBound="0" tableColumnId="34"/>
      <queryTableField id="35" dataBound="0" tableColumnId="35"/>
      <queryTableField id="36" dataBound="0" tableColumnId="36"/>
      <queryTableField id="37" dataBound="0" tableColumnId="37"/>
      <queryTableField id="38" dataBound="0" tableColumnId="38"/>
      <queryTableField id="39" dataBound="0" tableColumnId="39"/>
      <queryTableField id="40" dataBound="0" tableColumnId="40"/>
      <queryTableField id="41" dataBound="0" tableColumnId="41"/>
      <queryTableField id="42" dataBound="0" tableColumnId="42"/>
      <queryTableField id="43" dataBound="0" tableColumnId="43"/>
      <queryTableField id="44" dataBound="0" tableColumnId="44"/>
      <queryTableField id="45" dataBound="0" tableColumnId="45"/>
      <queryTableField id="46" dataBound="0" tableColumnId="46"/>
      <queryTableField id="47" dataBound="0" tableColumnId="47"/>
      <queryTableField id="48" dataBound="0" tableColumnId="48"/>
      <queryTableField id="49" dataBound="0" tableColumnId="49"/>
      <queryTableField id="50" dataBound="0" tableColumnId="50"/>
      <queryTableField id="51" dataBound="0" tableColumnId="51"/>
      <queryTableField id="52" dataBound="0" tableColumnId="52"/>
      <queryTableField id="53" dataBound="0" tableColumnId="53"/>
      <queryTableField id="54" dataBound="0" tableColumnId="54"/>
      <queryTableField id="55" dataBound="0" tableColumnId="55"/>
      <queryTableField id="56" dataBound="0" tableColumnId="56"/>
      <queryTableField id="57" dataBound="0" tableColumnId="57"/>
      <queryTableField id="58" dataBound="0" tableColumnId="58"/>
      <queryTableField id="59" dataBound="0" tableColumnId="59"/>
      <queryTableField id="60" dataBound="0" tableColumnId="60"/>
      <queryTableField id="61" dataBound="0" tableColumnId="61"/>
      <queryTableField id="62" dataBound="0" tableColumnId="62"/>
      <queryTableField id="63" dataBound="0" tableColumnId="63"/>
      <queryTableField id="64" dataBound="0" tableColumnId="64"/>
      <queryTableField id="65" dataBound="0" tableColumnId="65"/>
      <queryTableField id="66" dataBound="0" tableColumnId="66"/>
      <queryTableField id="67" dataBound="0" tableColumnId="67"/>
      <queryTableField id="68" dataBound="0" tableColumnId="68"/>
      <queryTableField id="69" dataBound="0" tableColumnId="69"/>
      <queryTableField id="70" dataBound="0" tableColumnId="70"/>
      <queryTableField id="71" dataBound="0" tableColumnId="71"/>
      <queryTableField id="72" dataBound="0" tableColumnId="72"/>
      <queryTableField id="73" dataBound="0" tableColumnId="73"/>
      <queryTableField id="74" dataBound="0" tableColumnId="74"/>
      <queryTableField id="75" dataBound="0" tableColumnId="7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86AD4AC0-FFAD-4EFF-BB41-2E2EB42BD285}" autoFormatId="16" applyNumberFormats="0" applyBorderFormats="0" applyFontFormats="0" applyPatternFormats="0" applyAlignmentFormats="0" applyWidthHeightFormats="0">
  <queryTableRefresh nextId="18">
    <queryTableFields count="17">
      <queryTableField id="1" name="Email Address" tableColumnId="1"/>
      <queryTableField id="2" name="First Name" tableColumnId="2"/>
      <queryTableField id="3" name="Last Name" tableColumnId="3"/>
      <queryTableField id="4" name="Address" tableColumnId="4"/>
      <queryTableField id="5" name="Phone Number" tableColumnId="5"/>
      <queryTableField id="6" name="Birthday" tableColumnId="6"/>
      <queryTableField id="7" name="Company" tableColumnId="7"/>
      <queryTableField id="8" name="Job Title" tableColumnId="8"/>
      <queryTableField id="9" name="Email Lists" tableColumnId="9"/>
      <queryTableField id="10" name="Source" tableColumnId="10"/>
      <queryTableField id="11" name="Bounced" tableColumnId="11"/>
      <queryTableField id="12" name="Phone - Mobile" tableColumnId="12"/>
      <queryTableField id="13" name="Notes" tableColumnId="13"/>
      <queryTableField id="14" name="Tail Number" tableColumnId="14"/>
      <queryTableField id="15" name="Relation to A/C" tableColumnId="15"/>
      <queryTableField id="16" name="Member Rating" tableColumnId="16"/>
      <queryTableField id="17" name="Bounce Type" tableColumnId="17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95D4877D-5687-4560-B21F-3B23A3FE79A0}" autoFormatId="16" applyNumberFormats="0" applyBorderFormats="0" applyFontFormats="0" applyPatternFormats="0" applyAlignmentFormats="0" applyWidthHeightFormats="0">
  <queryTableRefresh nextId="18">
    <queryTableFields count="17">
      <queryTableField id="1" name="Email Address" tableColumnId="1"/>
      <queryTableField id="2" name="First Name" tableColumnId="2"/>
      <queryTableField id="3" name="Last Name" tableColumnId="3"/>
      <queryTableField id="4" name="Address" tableColumnId="4"/>
      <queryTableField id="5" name="Phone Number" tableColumnId="5"/>
      <queryTableField id="6" name="Birthday" tableColumnId="6"/>
      <queryTableField id="7" name="Company" tableColumnId="7"/>
      <queryTableField id="8" name="Job Title" tableColumnId="8"/>
      <queryTableField id="9" name="Email Lists" tableColumnId="9"/>
      <queryTableField id="10" name="Source" tableColumnId="10"/>
      <queryTableField id="11" name="Bounced" tableColumnId="11"/>
      <queryTableField id="12" name="Phone - Mobile" tableColumnId="12"/>
      <queryTableField id="13" name="Notes" tableColumnId="13"/>
      <queryTableField id="14" name="Tail Number" tableColumnId="14"/>
      <queryTableField id="15" name="Relation to A/C" tableColumnId="15"/>
      <queryTableField id="16" name="Member Rating" tableColumnId="16"/>
      <queryTableField id="17" name="Opens" tableColumnId="1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92A4E271-1F52-4648-A9A3-662902CDF83B}" autoFormatId="16" applyNumberFormats="0" applyBorderFormats="0" applyFontFormats="0" applyPatternFormats="0" applyAlignmentFormats="0" applyWidthHeightFormats="0">
  <queryTableRefresh nextId="20" unboundColumnsRight="1">
    <queryTableFields count="19">
      <queryTableField id="1" name="Email Address" tableColumnId="1"/>
      <queryTableField id="2" name="First Name" tableColumnId="2"/>
      <queryTableField id="3" name="Last Name" tableColumnId="3"/>
      <queryTableField id="4" name="Address" tableColumnId="4"/>
      <queryTableField id="5" name="Phone Number" tableColumnId="5"/>
      <queryTableField id="6" name="Birthday" tableColumnId="6"/>
      <queryTableField id="7" name="Company" tableColumnId="7"/>
      <queryTableField id="8" name="Job Title" tableColumnId="8"/>
      <queryTableField id="9" name="Email Lists" tableColumnId="9"/>
      <queryTableField id="10" name="Source" tableColumnId="10"/>
      <queryTableField id="11" name="Bounced" tableColumnId="11"/>
      <queryTableField id="12" name="Phone - Mobile" tableColumnId="12"/>
      <queryTableField id="13" name="Notes" tableColumnId="13"/>
      <queryTableField id="14" name="Tail Number" tableColumnId="14"/>
      <queryTableField id="15" name="Relation to A/C" tableColumnId="15"/>
      <queryTableField id="16" name="Member Rating" tableColumnId="16"/>
      <queryTableField id="17" name="URL" tableColumnId="17"/>
      <queryTableField id="18" name="Clicks" tableColumnId="18"/>
      <queryTableField id="19" dataBound="0" tableColumnId="1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3BB3025-CB2E-4F0F-BE41-7EB3DFD60B85}" name="JETNET" displayName="JETNET" ref="A1:BW228" tableType="queryTable" totalsRowShown="0">
  <autoFilter ref="A1:BW228" xr:uid="{A2336248-2CAB-43E5-8EFC-5390664EF018}">
    <filterColumn colId="3">
      <filters>
        <filter val="N777FL"/>
      </filters>
    </filterColumn>
  </autoFilter>
  <tableColumns count="75">
    <tableColumn id="1" xr3:uid="{55F8876F-8BBE-4281-A610-17569690ACB8}" uniqueName="1" name="MAKE" queryTableFieldId="1" dataDxfId="166"/>
    <tableColumn id="2" xr3:uid="{B00168BB-2397-481F-95D4-8D1FDD4EB7FD}" uniqueName="2" name="MODEL" queryTableFieldId="2" dataDxfId="165"/>
    <tableColumn id="3" xr3:uid="{81DF5718-2775-4BD3-9D36-9F44976B784C}" uniqueName="3" name="SERNBR" queryTableFieldId="3"/>
    <tableColumn id="4" xr3:uid="{1695C367-B230-471A-88BA-29F4C004F8AE}" uniqueName="4" name="REGNBR" queryTableFieldId="4" dataDxfId="164"/>
    <tableColumn id="28" xr3:uid="{7E3B4D9C-60C9-4F92-A68B-7A3237D3A976}" uniqueName="28" name="Mining Number" queryTableFieldId="28" dataDxfId="163"/>
    <tableColumn id="5" xr3:uid="{6BAC84E1-D985-4D56-9812-9D854214F129}" uniqueName="5" name="ACBASEIATA" queryTableFieldId="5" dataDxfId="162"/>
    <tableColumn id="6" xr3:uid="{7D9026CE-DD4E-43D9-A0AC-3DCEB4D83884}" uniqueName="6" name="ACBASESTATE" queryTableFieldId="6" dataDxfId="161"/>
    <tableColumn id="7" xr3:uid="{236FA920-0104-45F1-B806-2ED978397C5F}" uniqueName="7" name="ACBASECOUNTRY" queryTableFieldId="7" dataDxfId="160"/>
    <tableColumn id="8" xr3:uid="{7BC356D1-0298-4094-B312-72123CFC9BA5}" uniqueName="8" name="RELATIONTOAC" queryTableFieldId="8" dataDxfId="159"/>
    <tableColumn id="9" xr3:uid="{753FF3BD-0DD3-4AA8-8D5A-E6F567327D8E}" uniqueName="9" name="COMPANYNAME" queryTableFieldId="9" dataDxfId="158"/>
    <tableColumn id="10" xr3:uid="{0E55AF2F-B03E-4DBE-894C-746FE4742CFF}" uniqueName="10" name="COMPADDRESS1" queryTableFieldId="10" dataDxfId="157"/>
    <tableColumn id="11" xr3:uid="{595CF75E-8475-4EEA-88A0-2A9E4B572281}" uniqueName="11" name="COMPADDRESS2" queryTableFieldId="11" dataDxfId="156"/>
    <tableColumn id="12" xr3:uid="{DEDE8BD2-FD85-4B32-B617-FACEBB302488}" uniqueName="12" name="COMPCITY" queryTableFieldId="12" dataDxfId="155"/>
    <tableColumn id="13" xr3:uid="{54BE7C13-70D5-48F4-8505-EDE144C41DFF}" uniqueName="13" name="COMPSTATE" queryTableFieldId="13" dataDxfId="154"/>
    <tableColumn id="14" xr3:uid="{6EC7EF48-B28A-4AB1-881E-5098D3DC4FDA}" uniqueName="14" name="COMPZIPCODE" queryTableFieldId="14"/>
    <tableColumn id="15" xr3:uid="{3AE29B3F-E0F1-4D32-A1C9-B8FD554F83C7}" uniqueName="15" name="COMPCOUNTRY" queryTableFieldId="15" dataDxfId="153"/>
    <tableColumn id="16" xr3:uid="{4DF8CAF7-088A-4C68-9DF6-344D3CA3B4F5}" uniqueName="16" name="COMPPRIMEBUS" queryTableFieldId="16" dataDxfId="152"/>
    <tableColumn id="17" xr3:uid="{EDCDEA57-98A4-4014-A96D-4E82FAE57C6C}" uniqueName="17" name="COMPEMAILADDRESS" queryTableFieldId="17" dataDxfId="151"/>
    <tableColumn id="18" xr3:uid="{A14EC9E2-ECF2-4EC9-8C11-C3CF23258423}" uniqueName="18" name="COMPWEBADDRESS" queryTableFieldId="18" dataDxfId="150"/>
    <tableColumn id="19" xr3:uid="{44792C1A-37F4-4EED-B3C0-19B05C4C3AA7}" uniqueName="19" name="COMPOFFICE" queryTableFieldId="19" dataDxfId="149"/>
    <tableColumn id="20" xr3:uid="{65BAEB02-9FFD-4321-B9E8-8AC3179CE167}" uniqueName="20" name="COMPMOBILE" queryTableFieldId="20" dataDxfId="148"/>
    <tableColumn id="21" xr3:uid="{8ACA072C-642B-45CA-B8B1-C299CCD43540}" uniqueName="21" name="CONTACTFIRSTNAME" queryTableFieldId="21" dataDxfId="147"/>
    <tableColumn id="22" xr3:uid="{49428BE3-9C8C-4FE0-98B0-C59C8BB39B08}" uniqueName="22" name="CONTACTLASTNAME" queryTableFieldId="22" dataDxfId="146"/>
    <tableColumn id="23" xr3:uid="{A0DE7766-9EE5-4354-8DCB-9487011C2573}" uniqueName="23" name="CONTACTTITLE" queryTableFieldId="23" dataDxfId="145"/>
    <tableColumn id="24" xr3:uid="{077DA8B3-ECF2-4A91-AE23-405101239FBB}" uniqueName="24" name="CONTACTEMAIL" queryTableFieldId="24" dataDxfId="144"/>
    <tableColumn id="25" xr3:uid="{7B171610-631F-48B5-BA78-9AC58B2F72C4}" uniqueName="25" name="CONTACTBESTPHONE" queryTableFieldId="25" dataDxfId="143"/>
    <tableColumn id="26" xr3:uid="{FB60111E-861C-4137-892D-C6DDB273E804}" uniqueName="26" name="CONTACTOFFICE" queryTableFieldId="26" dataDxfId="142"/>
    <tableColumn id="27" xr3:uid="{0BE38B55-6B7E-4163-9A4C-09DE1DCD0F6F}" uniqueName="27" name="CONTACTMOBILE" queryTableFieldId="27" dataDxfId="141"/>
    <tableColumn id="29" xr3:uid="{B5753384-93DB-4DE0-813E-57523D16B402}" uniqueName="29" name="&quot;Operator&quot;" queryTableFieldId="29" dataDxfId="140"/>
    <tableColumn id="30" xr3:uid="{B0D1C9A6-A8A8-4B97-865C-0F6F0742335E}" uniqueName="30" name="Data" queryTableFieldId="30" dataDxfId="139"/>
    <tableColumn id="31" xr3:uid="{33C5E25B-2439-4374-87C1-CF2BF16C272E}" uniqueName="31" name="NAME" queryTableFieldId="31" dataDxfId="138"/>
    <tableColumn id="32" xr3:uid="{A90912EF-87AD-46D1-B2DC-0537FEECBCE2}" uniqueName="32" name="STREET" queryTableFieldId="32" dataDxfId="137"/>
    <tableColumn id="33" xr3:uid="{4AC789B4-4C96-440C-87D1-7132D1597850}" uniqueName="33" name="CITY" queryTableFieldId="33" dataDxfId="136"/>
    <tableColumn id="34" xr3:uid="{4D022E05-D7B7-4AC7-93BD-2D8B1C14F4BE}" uniqueName="34" name="STATE" queryTableFieldId="34" dataDxfId="135"/>
    <tableColumn id="35" xr3:uid="{B073CFDA-CD20-45C8-92D8-D0C3EF02092A}" uniqueName="35" name="Column1" queryTableFieldId="35" dataDxfId="134"/>
    <tableColumn id="36" xr3:uid="{C1D071CD-C2B1-49FD-8977-73FF636D4620}" uniqueName="36" name="OTHER NAMES(1)" queryTableFieldId="36" dataDxfId="133"/>
    <tableColumn id="37" xr3:uid="{D3C2A180-9495-4B91-A767-1639FD617543}" uniqueName="37" name="OTHER NAMES(2)" queryTableFieldId="37" dataDxfId="132"/>
    <tableColumn id="38" xr3:uid="{3DE42361-5C85-483A-94D3-685C8726C4AB}" uniqueName="38" name="Part 135 Certificate Holder Name" queryTableFieldId="38" dataDxfId="131"/>
    <tableColumn id="39" xr3:uid="{C61EBFEF-10FF-46C6-B17E-4CAF034C4828}" uniqueName="39" name="Part 135 Dsgn" queryTableFieldId="39" dataDxfId="130"/>
    <tableColumn id="40" xr3:uid="{0F8FFED5-47E6-4802-96F9-09621124ABC4}" uniqueName="40" name="Column2" queryTableFieldId="40" dataDxfId="129"/>
    <tableColumn id="41" xr3:uid="{48C04848-D52D-43A7-B893-4C11545C7245}" uniqueName="41" name="DNB Key People" queryTableFieldId="41" dataDxfId="128"/>
    <tableColumn id="42" xr3:uid="{7304542B-E775-4023-803E-64AE2B71237D}" uniqueName="42" name="POC" queryTableFieldId="42" dataDxfId="127"/>
    <tableColumn id="43" xr3:uid="{9AD44C4B-176F-4BE3-95A3-EA85BD1906DA}" uniqueName="43" name="Title" queryTableFieldId="43" dataDxfId="126"/>
    <tableColumn id="44" xr3:uid="{73157D39-BF39-4F28-A86D-484FE9E5A6E1}" uniqueName="44" name="Address" queryTableFieldId="44" dataDxfId="125"/>
    <tableColumn id="45" xr3:uid="{6F763655-A0A8-4EE5-A109-9646469E78C3}" uniqueName="45" name="Column3" queryTableFieldId="45" dataDxfId="124"/>
    <tableColumn id="46" xr3:uid="{1D63D1B8-6DD5-410A-B965-28965415F97E}" uniqueName="46" name="Phone" queryTableFieldId="46" dataDxfId="123"/>
    <tableColumn id="47" xr3:uid="{C0889ABC-B2D2-47A3-BF35-907DEE9901D4}" uniqueName="47" name="Email" queryTableFieldId="47" dataDxfId="122"/>
    <tableColumn id="48" xr3:uid="{DE84B450-1917-4EE5-8F79-233321331E29}" uniqueName="48" name="Column4" queryTableFieldId="48" dataDxfId="121"/>
    <tableColumn id="49" xr3:uid="{277BFB92-B511-4FE4-BBD2-EA2207BA5B95}" uniqueName="49" name="NBAA Name" queryTableFieldId="49" dataDxfId="120"/>
    <tableColumn id="50" xr3:uid="{0B844947-094A-48CF-BEAD-785F7D1B3C72}" uniqueName="50" name="NBAA Addr1" queryTableFieldId="50" dataDxfId="119"/>
    <tableColumn id="51" xr3:uid="{1FA880C3-A638-4EDD-B646-4137E535A3A5}" uniqueName="51" name="NBAA Addr2" queryTableFieldId="51" dataDxfId="118"/>
    <tableColumn id="52" xr3:uid="{03E11B3A-35A1-44A1-ACA7-4ADE86B5ED0F}" uniqueName="52" name="NBAA City" queryTableFieldId="52" dataDxfId="117"/>
    <tableColumn id="53" xr3:uid="{3E4E1D3C-29F1-41D6-91E0-C2F32124588C}" uniqueName="53" name="NBAA State" queryTableFieldId="53" dataDxfId="116"/>
    <tableColumn id="54" xr3:uid="{E9DA109C-EE75-457C-8F68-0E070A4B4143}" uniqueName="54" name="NBAA Zip" queryTableFieldId="54" dataDxfId="115"/>
    <tableColumn id="55" xr3:uid="{06F3A987-DEEA-46EE-B788-5A5CD1109EDB}" uniqueName="55" name="NBAA Phone" queryTableFieldId="55" dataDxfId="114"/>
    <tableColumn id="56" xr3:uid="{08DE7416-29E6-45EA-8632-D3856D67DFD2}" uniqueName="56" name="NBAA Web" queryTableFieldId="56" dataDxfId="113"/>
    <tableColumn id="57" xr3:uid="{9CDF0222-10EF-4043-89E3-9AB287A58AAF}" uniqueName="57" name="NBAA email" queryTableFieldId="57" dataDxfId="112"/>
    <tableColumn id="58" xr3:uid="{5CE3F815-9A61-4BD2-B067-87FFB8766CA7}" uniqueName="58" name="NBAA NBAA Link" queryTableFieldId="58" dataDxfId="111"/>
    <tableColumn id="59" xr3:uid="{9BC821F4-387B-4D2D-B7E5-6AFCA7E063EB}" uniqueName="59" name="Certificate Designator" queryTableFieldId="59" dataDxfId="110"/>
    <tableColumn id="60" xr3:uid="{012B4664-9078-4352-9F08-4474C041A5C1}" uniqueName="60" name="Company Name" queryTableFieldId="60" dataDxfId="109"/>
    <tableColumn id="61" xr3:uid="{D0BB94B0-ACA0-4671-BA95-CC1CC7260EAA}" uniqueName="61" name="CEO_Name" queryTableFieldId="61" dataDxfId="108"/>
    <tableColumn id="62" xr3:uid="{4B7BEF83-CD1C-480B-B800-B63B44F15644}" uniqueName="62" name="CEO_Title" queryTableFieldId="62" dataDxfId="107"/>
    <tableColumn id="63" xr3:uid="{2F84B5E2-191B-41AB-A8DD-59E7326C483B}" uniqueName="63" name="CEO_Address1" queryTableFieldId="63" dataDxfId="106"/>
    <tableColumn id="64" xr3:uid="{66CB7B46-2D08-4946-B4BE-6B83212A84F8}" uniqueName="64" name="CEO_Address2" queryTableFieldId="64" dataDxfId="105"/>
    <tableColumn id="65" xr3:uid="{D1462D3F-6CBD-4F00-A59B-BB6325F53760}" uniqueName="65" name="CEO_Address3" queryTableFieldId="65" dataDxfId="104"/>
    <tableColumn id="66" xr3:uid="{48A5E186-ABE9-4730-B9B8-2E2E9A74C18A}" uniqueName="66" name="CEO_City" queryTableFieldId="66" dataDxfId="103"/>
    <tableColumn id="67" xr3:uid="{73D6C93F-08C4-4441-9884-6B2F8FFA8E9F}" uniqueName="67" name="CEO_State" queryTableFieldId="67" dataDxfId="102"/>
    <tableColumn id="68" xr3:uid="{51100D31-D804-4A19-A0D1-22DC7B6292CD}" uniqueName="68" name="CEO_Postal_Code" queryTableFieldId="68" dataDxfId="101"/>
    <tableColumn id="69" xr3:uid="{56579195-DA23-4568-BA31-8200601F3417}" uniqueName="69" name="CEO_Country" queryTableFieldId="69" dataDxfId="100"/>
    <tableColumn id="70" xr3:uid="{A229EE0F-1BD4-4ADC-8725-C05D4A71C4C9}" uniqueName="70" name="CEO_Phone" queryTableFieldId="70" dataDxfId="99"/>
    <tableColumn id="71" xr3:uid="{1AE41E87-1BB3-411F-AC75-7F7DCC63AF1F}" uniqueName="71" name="CEO_Phone_Extension" queryTableFieldId="71" dataDxfId="98"/>
    <tableColumn id="72" xr3:uid="{56CA122E-F990-4EC2-A64B-5AC7B9645813}" uniqueName="72" name="CEO_Foreign_Phone" queryTableFieldId="72" dataDxfId="97"/>
    <tableColumn id="73" xr3:uid="{D12F7FDC-76DC-4248-86B1-3794EB7BDC28}" uniqueName="73" name="Company email Status" queryTableFieldId="73" dataDxfId="96"/>
    <tableColumn id="74" xr3:uid="{6A56CED6-77AD-4078-BE0C-5D09A55D7AB3}" uniqueName="74" name="Contact email Status" queryTableFieldId="74" dataDxfId="95"/>
    <tableColumn id="75" xr3:uid="{FD93CA21-F4D8-4B93-970B-8A7B8AC4EB93}" uniqueName="75" name="Column5" queryTableFieldId="75" dataDxfId="9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1612717-11A5-4356-9FB3-D01D293E77D1}" name="mailing" displayName="mailing" ref="A1:S223" totalsRowCount="1">
  <autoFilter ref="A1:S222" xr:uid="{E1612717-11A5-4356-9FB3-D01D293E77D1}"/>
  <tableColumns count="19">
    <tableColumn id="1" xr3:uid="{47B02E77-7056-4908-BF55-AE9A9C30BFCA}" name="Registration"/>
    <tableColumn id="12" xr3:uid="{57510550-9055-4D78-B6FE-09E2259643BF}" name="Addressee" dataDxfId="93" totalsRowDxfId="92">
      <calculatedColumnFormula>IF(LEN(mailing[[#This Row],[CONTACTFIRSTNAME]])+LEN(mailing[[#This Row],[CONTACTLASTNAME]])=0,"",mailing[[#This Row],[CONTACTFIRSTNAME]]&amp;" "&amp;mailing[[#This Row],[CONTACTLASTNAME]]&amp;CHAR(10))&amp;mailing[[#This Row],[COMPANYNAME]]</calculatedColumnFormula>
    </tableColumn>
    <tableColumn id="2" xr3:uid="{841B4DD4-4397-4FE3-9EBB-6078B3D96EDF}" name="COMPANYNAME"/>
    <tableColumn id="11" xr3:uid="{D619EA86-EE86-4310-A4A7-7ACD485CAC4D}" name="Merged Addr" dataDxfId="91" totalsRowDxfId="90">
      <calculatedColumnFormula>mailing[[#This Row],[COMPADDRESS1]]&amp;IF(LEN(mailing[[#This Row],[COMPADDRESS2]])=0,"",CHAR(10)&amp;mailing[[#This Row],[COMPADDRESS2]])</calculatedColumnFormula>
    </tableColumn>
    <tableColumn id="3" xr3:uid="{3188F5A4-6ED2-48A7-A0A8-4F1C58698838}" name="COMPADDRESS1"/>
    <tableColumn id="4" xr3:uid="{041F40E3-8587-4E8A-9C2D-8002238F8DA4}" name="COMPADDRESS2"/>
    <tableColumn id="5" xr3:uid="{26E034C2-494F-4B14-B1A0-723717CF5D9B}" name="COMPCITY"/>
    <tableColumn id="6" xr3:uid="{62123EC0-872A-46C0-9F7C-1F937C3EE26C}" name="COMPSTATE"/>
    <tableColumn id="7" xr3:uid="{8B6A5256-3032-4EE9-9F52-D94CD3CBD6EC}" name="ZIP4" dataDxfId="89"/>
    <tableColumn id="15" xr3:uid="{DF8C2DE4-A3F4-4531-BA02-3FE2FFAF28C3}" name="Addr Country" dataDxfId="88">
      <calculatedColumnFormula>IF(mailing[[#This Row],[COMPCOUNTRY]]="United States","",mailing[[#This Row],[COMPCOUNTRY]])</calculatedColumnFormula>
    </tableColumn>
    <tableColumn id="8" xr3:uid="{370039B7-9221-4487-B037-D5EC6E370C9F}" name="COMPCOUNTRY"/>
    <tableColumn id="9" xr3:uid="{6641AE82-2ACE-435F-AC91-3D93479D3E2E}" name="CONTACTFIRSTNAME"/>
    <tableColumn id="10" xr3:uid="{30A76C90-CD07-45CF-A6B6-7F8CB64A8A8F}" name="CONTACTLASTNAME"/>
    <tableColumn id="14" xr3:uid="{75832FDA-230F-49DF-ABE0-D7B448F74262}" name="ResultCode" dataDxfId="87"/>
    <tableColumn id="13" xr3:uid="{F058B291-CCAE-4BDC-A49B-14DFF83F9B94}" name="Cost" totalsRowFunction="custom" totalsRowDxfId="86" dataCellStyle="Currency">
      <totalsRowFormula>SUM(mailing[Cost])</totalsRowFormula>
    </tableColumn>
    <tableColumn id="16" xr3:uid="{DC6E5568-A22D-4A6B-89BB-7BCA427F6CEB}" name="Selector" dataDxfId="85"/>
    <tableColumn id="17" xr3:uid="{25826AEA-CEBB-434A-9B67-E18B67A36946}" name="combined" dataDxfId="84">
      <calculatedColumnFormula>mailing[[#This Row],[CONTACTFIRSTNAME]]&amp;"^"&amp;mailing[[#This Row],[CONTACTLASTNAME]]&amp;"^"&amp;mailing[[#This Row],[Registration]]</calculatedColumnFormula>
    </tableColumn>
    <tableColumn id="19" xr3:uid="{78FFA340-744D-4EDF-AFF6-647E41EA0288}" name="Status"/>
    <tableColumn id="18" xr3:uid="{24FC42B8-7F8E-42E8-AA02-5AE02E5FAECF}" name="Sent" dataDxfId="83">
      <calculatedColumnFormula>MATCH("*"&amp;mailing[[#This Row],[COMPANYNAME]]&amp;"*",phone[[#All],[Company]],0)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6DB8A88-E1FF-4949-9A55-321313D926B2}" name="Bounced" displayName="Bounced" ref="A1:Q12" tableType="queryTable" totalsRowShown="0">
  <autoFilter ref="A1:Q12" xr:uid="{D6DB8A88-E1FF-4949-9A55-321313D926B2}"/>
  <tableColumns count="17">
    <tableColumn id="1" xr3:uid="{A18D7D5E-30A5-4FC5-B5BD-A0992FA82499}" uniqueName="1" name="Email Address" queryTableFieldId="1" dataDxfId="82"/>
    <tableColumn id="2" xr3:uid="{C926490D-1868-4337-8D18-1D981CDC1535}" uniqueName="2" name="First Name" queryTableFieldId="2" dataDxfId="81"/>
    <tableColumn id="3" xr3:uid="{B86B57BE-BB62-46A2-BE15-6AA0EE1297D4}" uniqueName="3" name="Last Name" queryTableFieldId="3" dataDxfId="80"/>
    <tableColumn id="4" xr3:uid="{DD71CB0D-EB3D-4440-86CD-561586DD778D}" uniqueName="4" name="Address" queryTableFieldId="4" dataDxfId="79"/>
    <tableColumn id="5" xr3:uid="{FC8561C5-33FC-4B8A-BDF1-BF0425887FC3}" uniqueName="5" name="Phone Number" queryTableFieldId="5" dataDxfId="78"/>
    <tableColumn id="6" xr3:uid="{47394AE6-C3A6-42E4-AE49-DA2614C90EFA}" uniqueName="6" name="Birthday" queryTableFieldId="6" dataDxfId="77"/>
    <tableColumn id="7" xr3:uid="{85C286AE-4987-4A5F-AE22-B3D946AD37A0}" uniqueName="7" name="Company" queryTableFieldId="7" dataDxfId="76"/>
    <tableColumn id="8" xr3:uid="{8F5C3841-ADF4-4EDC-A46F-3255172426CD}" uniqueName="8" name="Job Title" queryTableFieldId="8" dataDxfId="75"/>
    <tableColumn id="9" xr3:uid="{7C3D02C6-8BC8-460B-B68D-65C37CC4DD77}" uniqueName="9" name="Email Lists" queryTableFieldId="9" dataDxfId="74"/>
    <tableColumn id="10" xr3:uid="{9D07EDBC-931D-4C67-A30E-9E6759171646}" uniqueName="10" name="Source" queryTableFieldId="10" dataDxfId="73"/>
    <tableColumn id="11" xr3:uid="{2716CEDE-62F8-4195-AC52-98A0FC4064C9}" uniqueName="11" name="Bounced" queryTableFieldId="11" dataDxfId="72"/>
    <tableColumn id="12" xr3:uid="{2898DC91-ACAF-46E4-A753-789EA5534266}" uniqueName="12" name="Phone - Mobile" queryTableFieldId="12" dataDxfId="71"/>
    <tableColumn id="13" xr3:uid="{4DE6434E-AC6C-4A0B-859F-5421ACB083BC}" uniqueName="13" name="Notes" queryTableFieldId="13" dataDxfId="70"/>
    <tableColumn id="14" xr3:uid="{953B848A-92DE-49B8-B8AC-5D1B82263BA6}" uniqueName="14" name="Tail Number" queryTableFieldId="14" dataDxfId="69"/>
    <tableColumn id="15" xr3:uid="{EC1E831F-49C6-441A-B8EE-923D568DE280}" uniqueName="15" name="Relation to A/C" queryTableFieldId="15" dataDxfId="68"/>
    <tableColumn id="16" xr3:uid="{A4DCD79D-6D7C-4BAE-BF96-CE927AEC52DD}" uniqueName="16" name="Member Rating" queryTableFieldId="16"/>
    <tableColumn id="17" xr3:uid="{89CCEEB4-1F38-4960-BF67-49EFA4ED5181}" uniqueName="17" name="Bounce Type" queryTableFieldId="17" dataDxfId="67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2DE845E-8518-404E-897E-284B695D32A8}" name="Opened_2" displayName="Opened_2" ref="A1:Q69" tableType="queryTable" totalsRowShown="0">
  <autoFilter ref="A1:Q69" xr:uid="{C2DE845E-8518-404E-897E-284B695D32A8}"/>
  <tableColumns count="17">
    <tableColumn id="1" xr3:uid="{C781F74D-AF64-4C12-B4C1-AA4B36EBEC5E}" uniqueName="1" name="Email Address" queryTableFieldId="1" dataDxfId="66"/>
    <tableColumn id="2" xr3:uid="{00E6F1B8-FF3F-456E-99AC-A8F98FCF42EE}" uniqueName="2" name="First Name" queryTableFieldId="2" dataDxfId="65"/>
    <tableColumn id="3" xr3:uid="{85700B8F-B581-438D-A78C-333AC8F7FCCE}" uniqueName="3" name="Last Name" queryTableFieldId="3" dataDxfId="64"/>
    <tableColumn id="4" xr3:uid="{762055D9-0D1B-4025-B2DC-D546198B36E6}" uniqueName="4" name="Address" queryTableFieldId="4" dataDxfId="63"/>
    <tableColumn id="5" xr3:uid="{A165FC04-5BCA-4BFF-B200-A592F162CBDF}" uniqueName="5" name="Phone Number" queryTableFieldId="5" dataDxfId="62"/>
    <tableColumn id="6" xr3:uid="{B05CC766-9FEF-4F17-8338-4449B4B511F8}" uniqueName="6" name="Birthday" queryTableFieldId="6" dataDxfId="61"/>
    <tableColumn id="7" xr3:uid="{D5DE8F5B-1F41-4DAB-B528-91A717DB1100}" uniqueName="7" name="Company" queryTableFieldId="7" dataDxfId="60"/>
    <tableColumn id="8" xr3:uid="{6883CB54-FC58-48F3-B0AE-E847046677FA}" uniqueName="8" name="Job Title" queryTableFieldId="8" dataDxfId="59"/>
    <tableColumn id="9" xr3:uid="{EC996B94-8769-41EA-883E-AF9BBF521B02}" uniqueName="9" name="Email Lists" queryTableFieldId="9" dataDxfId="58"/>
    <tableColumn id="10" xr3:uid="{0A644040-8313-464A-9C2C-E7C767F45012}" uniqueName="10" name="Source" queryTableFieldId="10" dataDxfId="57"/>
    <tableColumn id="11" xr3:uid="{50256A16-F06F-4421-8559-D54954291660}" uniqueName="11" name="Bounced" queryTableFieldId="11" dataDxfId="56"/>
    <tableColumn id="12" xr3:uid="{579C5ACC-A328-4D94-99D8-C1E79FEC0D7E}" uniqueName="12" name="Phone - Mobile" queryTableFieldId="12" dataDxfId="55"/>
    <tableColumn id="13" xr3:uid="{4B28AB41-6E0B-49F9-902D-FE9C39F3CA8B}" uniqueName="13" name="Notes" queryTableFieldId="13" dataDxfId="54"/>
    <tableColumn id="14" xr3:uid="{18CD29B0-7EA0-407F-96DF-421B29278006}" uniqueName="14" name="Tail Number" queryTableFieldId="14" dataDxfId="53"/>
    <tableColumn id="15" xr3:uid="{25C30147-B63D-4A57-964A-FE8FAFE8E092}" uniqueName="15" name="Relation to A/C" queryTableFieldId="15" dataDxfId="52"/>
    <tableColumn id="16" xr3:uid="{0EA206D3-17E1-421D-B982-5A2CC3A24D02}" uniqueName="16" name="Member Rating" queryTableFieldId="16"/>
    <tableColumn id="17" xr3:uid="{EA7320CA-2DCA-4FE0-9C9C-63D779EC8A47}" uniqueName="17" name="Opens" queryTableFieldId="17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D23C9A6-C76B-4CC2-982B-0E15F18C8737}" name="Clicks" displayName="Clicks" ref="A1:S29" tableType="queryTable" totalsRowShown="0">
  <autoFilter ref="A1:S29" xr:uid="{6D23C9A6-C76B-4CC2-982B-0E15F18C8737}"/>
  <tableColumns count="19">
    <tableColumn id="1" xr3:uid="{8B7C4314-5897-4E6D-AD8A-9755C64E3466}" uniqueName="1" name="Email Address" queryTableFieldId="1" dataDxfId="51"/>
    <tableColumn id="2" xr3:uid="{3031278F-11D5-4FD5-99DB-42278E83BE95}" uniqueName="2" name="First Name" queryTableFieldId="2" dataDxfId="50"/>
    <tableColumn id="3" xr3:uid="{DE10D0D1-3A20-40F3-ADA4-A5252EACEE49}" uniqueName="3" name="Last Name" queryTableFieldId="3" dataDxfId="49"/>
    <tableColumn id="4" xr3:uid="{A714C4D4-A7CE-4E55-8A6A-F59ACA09509B}" uniqueName="4" name="Address" queryTableFieldId="4" dataDxfId="48"/>
    <tableColumn id="5" xr3:uid="{7E8796F7-BBFC-4894-907F-B441F1E3FE75}" uniqueName="5" name="Phone Number" queryTableFieldId="5" dataDxfId="47"/>
    <tableColumn id="6" xr3:uid="{01C55CB0-C86B-411F-8FC1-860FCC7DA4AE}" uniqueName="6" name="Birthday" queryTableFieldId="6" dataDxfId="46"/>
    <tableColumn id="7" xr3:uid="{0AA5C7DD-8FBA-467B-AA5D-F775DF50E77E}" uniqueName="7" name="Company" queryTableFieldId="7" dataDxfId="45"/>
    <tableColumn id="8" xr3:uid="{A3E7FEA9-195A-4D05-BDB2-92CFC2ACBED9}" uniqueName="8" name="Job Title" queryTableFieldId="8" dataDxfId="44"/>
    <tableColumn id="9" xr3:uid="{63D94EA0-7A75-44BC-96B8-5FA80CBF5D4F}" uniqueName="9" name="Email Lists" queryTableFieldId="9" dataDxfId="43"/>
    <tableColumn id="10" xr3:uid="{965E41CF-9193-4B9B-827B-9041E831D7EC}" uniqueName="10" name="Source" queryTableFieldId="10" dataDxfId="42"/>
    <tableColumn id="11" xr3:uid="{2641443C-A825-415A-81A5-11E00B49C773}" uniqueName="11" name="Bounced" queryTableFieldId="11" dataDxfId="41"/>
    <tableColumn id="12" xr3:uid="{0841691E-17ED-45D3-A2E9-05C473E68D00}" uniqueName="12" name="Phone - Mobile" queryTableFieldId="12" dataDxfId="40"/>
    <tableColumn id="13" xr3:uid="{F6A5E7BD-4B37-40FE-BD99-9861AF0D51F5}" uniqueName="13" name="Notes" queryTableFieldId="13" dataDxfId="39"/>
    <tableColumn id="14" xr3:uid="{E09D23D6-B35F-4AC0-8F34-DE97D991BED9}" uniqueName="14" name="Tail Number" queryTableFieldId="14" dataDxfId="38"/>
    <tableColumn id="15" xr3:uid="{7D99BE84-BB83-433B-8D8A-6215BA4D033B}" uniqueName="15" name="Relation to A/C" queryTableFieldId="15" dataDxfId="37"/>
    <tableColumn id="16" xr3:uid="{6018E34D-2BC9-46EA-BF29-C01EE6879CA5}" uniqueName="16" name="Member Rating" queryTableFieldId="16"/>
    <tableColumn id="17" xr3:uid="{17459C90-AF01-447C-902E-B2351912EBCA}" uniqueName="17" name="URL" queryTableFieldId="17" dataDxfId="36"/>
    <tableColumn id="18" xr3:uid="{F098AA64-4AC7-4F5E-BCD7-E7F1543C345C}" uniqueName="18" name="Clicks" queryTableFieldId="18"/>
    <tableColumn id="19" xr3:uid="{9A5E2B03-4D96-47C8-AD90-D7BE7A106B4B}" uniqueName="19" name="combine" queryTableFieldId="19" dataDxfId="35">
      <calculatedColumnFormula>Clicks[[#This Row],[First Name]]&amp;"^"&amp;Clicks[[#This Row],[Last Name]]&amp;"^"&amp;Clicks[[#This Row],[Tail Number]]</calculatedColumnFormula>
    </tableColumn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A9BF09-DDE8-48C3-B397-F9305E91DAC4}" name="email" displayName="email" ref="A1:L181" totalsRowShown="0">
  <autoFilter ref="A1:L181" xr:uid="{7877B367-977A-4AA8-8121-8D30825E0DBC}">
    <filterColumn colId="4">
      <filters>
        <filter val="N511CT"/>
        <filter val="N511CT, N20TW"/>
      </filters>
    </filterColumn>
  </autoFilter>
  <tableColumns count="12">
    <tableColumn id="9" xr3:uid="{EDC963B7-0EB6-4ED9-A4D1-F0A75EF76D5A}" name="Sort" dataDxfId="34"/>
    <tableColumn id="1" xr3:uid="{932671E2-8F27-464D-BAF4-D36474524985}" name="CONTACTEMAIL"/>
    <tableColumn id="2" xr3:uid="{0EFC5925-7211-4E84-B140-D89E8230A63F}" name="Serial Number"/>
    <tableColumn id="3" xr3:uid="{DD88B4D2-F87A-4F26-A8CF-CCCB5E56D96C}" name="Relation to A/C"/>
    <tableColumn id="4" xr3:uid="{D31E76F5-5D7E-47C6-9600-27A9C475D6C4}" name="REGNBR"/>
    <tableColumn id="5" xr3:uid="{EDC0D009-05C0-463A-B8ED-FF7AD24EF717}" name="Company"/>
    <tableColumn id="6" xr3:uid="{82C65F79-048D-42F4-AE61-27C14FC4B17D}" name="CONTACTFIRSTNAME"/>
    <tableColumn id="7" xr3:uid="{B3053A63-6FB4-41B8-AA0C-15675E45F4D3}" name="CONTACTLASTNAME"/>
    <tableColumn id="8" xr3:uid="{9BE066CC-9F02-43A2-B068-77A08DDE2201}" name="CONTACTTITLE"/>
    <tableColumn id="10" xr3:uid="{D0064BBA-9DE6-47E4-A9E7-2A5344009113}" name="Results" dataDxfId="33">
      <calculatedColumnFormula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calculatedColumnFormula>
    </tableColumn>
    <tableColumn id="11" xr3:uid="{208565CC-469B-4CD2-A819-B16C58627B0E}" name="combine" dataDxfId="32">
      <calculatedColumnFormula>email[[#This Row],[CONTACTFIRSTNAME]]&amp;"^"&amp;email[[#This Row],[CONTACTLASTNAME]]&amp;"^"&amp;email[[#This Row],[REGNBR]]</calculatedColumnFormula>
    </tableColumn>
    <tableColumn id="12" xr3:uid="{B628EB25-9A44-44D4-AC70-A35EF790D828}" name="Column1" dataDxfId="31">
      <calculatedColumnFormula>MATCH(email[[#This Row],[combine]],phone[[#All],[Combined]],0)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CD646C-DCC1-4355-B27B-532720C64DFC}" name="phone" displayName="phone" ref="A1:AC257" totalsRowShown="0" headerRowDxfId="30" dataDxfId="29">
  <autoFilter ref="A1:AC257" xr:uid="{7877B367-977A-4AA8-8121-8D30825E0DBC}">
    <filterColumn colId="13">
      <filters>
        <filter val="Canada"/>
        <filter val="United States"/>
      </filters>
    </filterColumn>
  </autoFilter>
  <sortState xmlns:xlrd2="http://schemas.microsoft.com/office/spreadsheetml/2017/richdata2" ref="A2:AC256">
    <sortCondition ref="Z1:Z257"/>
  </sortState>
  <tableColumns count="29">
    <tableColumn id="12" xr3:uid="{F0BED7DC-1098-4E8F-A198-77100034722F}" name="Sort" dataDxfId="28"/>
    <tableColumn id="4" xr3:uid="{45551862-47CD-4370-9949-D17DDAAA256A}" name="Repeated Company" dataDxfId="27">
      <calculatedColumnFormula>phone[[#This Row],[Company]]</calculatedColumnFormula>
    </tableColumn>
    <tableColumn id="1" xr3:uid="{135AB7C3-E026-4EDC-9666-24C942DB0A1C}" name="Phone number" dataDxfId="26"/>
    <tableColumn id="11" xr3:uid="{1F2C8E4C-A1BF-447D-861E-20D4374E3318}" name="Phone Number Type" dataDxfId="25"/>
    <tableColumn id="10" xr3:uid="{F9F4C743-3D58-4A44-AB1A-5863589113C4}" name="Column2" dataDxfId="24"/>
    <tableColumn id="2" xr3:uid="{929158D9-DBA0-4EDE-8407-5E9901019197}" name="Serial Number" dataDxfId="23"/>
    <tableColumn id="3" xr3:uid="{08E0A9AB-CC10-4873-A2DB-C57B402338FF}" name="Relation to A/C" dataDxfId="22"/>
    <tableColumn id="26" xr3:uid="{31232199-836F-41C6-BB4D-C05F43CECC5D}" name="ACBASEIATA" dataDxfId="21">
      <calculatedColumnFormula array="1">IF(LEN(phone[[#This Row],[Column2]])=LEN(SUBSTITUTE(phone[[#This Row],[Column2]],",","")),phone[[#This Row],[Column2]]
        &amp;": "&amp;INDEX(JETNET[#All],MATCH(phone[[#This Row],[Column2]],JETNET[[#All],[REGNBR]],0),MATCH(JETNET[[#Headers],[ACBASEIATA]],JETNET[#Headers],0)),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Row],[Column2]]))),JETNET[[#All],[REGNBR]],0),MATCH(JETNET[[#Headers],[ACBASEIATA]],JETNET[#Headers],0))&amp;CHAR(10)&amp;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Row],[Column2]]))),JETNET[[#All],[REGNBR]],0),MATCH(JETNET[[#Headers],[ACBASEIATA]],JETNET[#Headers],0)))&amp;
IF(LEN(phone[[#This Row],[Column2]])-LEN(SUBSTITUTE(phone[[#This Row],[Column2]],",",""))&gt;=2,
   CHAR(10)&amp;TRIM(MID(SUBSTITUTE(phone[[#This Row],[Column2]],",",REPT(" ",LEN(phone[[#This Row],[Column2]]))),(3-1)*LEN(phone[[#This Row],[Column2]])+1,LEN(phone[[#This Row],[Column2]]))),"")
        &amp;": "&amp;INDEX(JETNET[#All],MATCH(RIM(MID(SUBSTITUTE(phone[[#This Row],[Column2]],",",REPT(" ",LEN(phone[[#This Row],[Column2]]))),(3-1)*LEN(phone[[#This Row],[Column2]])+1,LEN(phone[[#This Row],[Column2]])),JETNET[[#All],[REGNBR]],0),MATCH(JETNET[[#Headers],[ACBASEIATA]],JETNET[#Headers],0)))&amp;
IF(LEN(phone[[#This Row],[Column2]])-LEN(SUBSTITUTE(phone[[#This Row],[Column2]],",",""))&gt;=3,
   CHAR(10)&amp;TRIM(MID(SUBSTITUTE(phone[[#This Row],[Column2]],",",REPT(" ",LEN(phone[[#This Row],[Column2]]))),(4-1)*LEN(phone[[#This Row],[Column2]])+1,LEN(phone[[#This Row],[Column2]]))),"")</calculatedColumnFormula>
    </tableColumn>
    <tableColumn id="25" xr3:uid="{A159E231-552E-4635-8D6A-FC4E84F6B131}" name="ACBASESTATE" dataDxfId="20">
      <calculatedColumnFormula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calculatedColumnFormula>
    </tableColumn>
    <tableColumn id="30" xr3:uid="{AF0094A5-9B0C-479C-B203-24E22BA8FB5D}" name="ACBASECOUNTRY" dataDxfId="19">
      <calculatedColumnFormula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calculatedColumnFormula>
    </tableColumn>
    <tableColumn id="5" xr3:uid="{E4538BF1-34C8-43DD-A1EE-E3899B4DE48F}" name="Company" dataDxfId="18"/>
    <tableColumn id="28" xr3:uid="{57A3843C-BD64-48E8-9967-93656450495F}" name="COMPCITY" dataDxfId="17">
      <calculatedColumnFormula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calculatedColumnFormula>
    </tableColumn>
    <tableColumn id="29" xr3:uid="{5DBD87AD-BFF7-4938-8229-3FB8A88D6651}" name="COMPSTATE" dataDxfId="16">
      <calculatedColumnFormula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calculatedColumnFormula>
    </tableColumn>
    <tableColumn id="27" xr3:uid="{A70EB1D5-C165-4967-BC63-516021E48C57}" name="COMPCOUNTRY" dataDxfId="15">
      <calculatedColumnFormula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calculatedColumnFormula>
    </tableColumn>
    <tableColumn id="6" xr3:uid="{2BAD3678-4DAF-4D21-9DCA-528371ECD4B7}" name="CONTACTFIRSTNAME" dataDxfId="14"/>
    <tableColumn id="7" xr3:uid="{AF0534A1-FBAD-4F5E-B161-13C7DF6E2C92}" name="CONTACTLASTNAME" dataDxfId="13"/>
    <tableColumn id="8" xr3:uid="{D6E4226D-4733-456A-A10B-D2054699BCE0}" name="CONTACTTITLE" dataDxfId="12"/>
    <tableColumn id="9" xr3:uid="{B2A2F951-969C-4B9C-863C-6A15EF859E14}" name="Website" dataDxfId="11"/>
    <tableColumn id="31" xr3:uid="{AE901517-A198-40A1-BBA5-7C75E627E6F7}" name="Clicks" dataDxfId="10">
      <calculatedColumnFormula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calculatedColumnFormula>
    </tableColumn>
    <tableColumn id="24" xr3:uid="{4F2A1CD8-C403-4E96-9B17-58C746DB7FEB}" name="Opens" dataDxfId="9">
      <calculatedColumnFormula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calculatedColumnFormula>
    </tableColumn>
    <tableColumn id="15" xr3:uid="{342CC8B7-14A5-4F7C-ADB0-D544CB330E46}" name="snailMail" dataDxfId="8">
      <calculatedColumnFormula>IFERROR(MATCH(phone[[#This Row],[Combined]],mailing[[#Headers],[#Data],[combined]],0)&gt;0,"")&amp;CHAR(10)&amp;IFERROR(MATCH(phone[[#This Row],[Combined 2]],mailing[[#Headers],[#Data],[combined]],0)&gt;0,"")&amp;CHAR(10)&amp;IFERROR(MATCH(phone[[#This Row],[Combined 3]],mailing[[#Headers],[#Data],[combined]],0)&gt;0,"")</calculatedColumnFormula>
    </tableColumn>
    <tableColumn id="13" xr3:uid="{1DC6A923-F2D8-4539-BC55-34504CA98D77}" name="Combined" dataDxfId="7">
      <calculatedColumnFormula>phone[[#This Row],[CONTACTFIRSTNAME]]&amp;"^"&amp;phone[[#This Row],[CONTACTLASTNAME]]&amp;"^"&amp;phone[[#This Row],[Column2]]</calculatedColumnFormula>
    </tableColumn>
    <tableColumn id="18" xr3:uid="{1F162BC5-DCF4-4771-9E03-0C75031D2D01}" name="Combined 2" dataDxfId="6">
      <calculatedColumnFormula>SUBSTITUTE(phone[[#This Row],[CONTACTFIRSTNAME]],CHAR(10),"#",2)</calculatedColumnFormula>
    </tableColumn>
    <tableColumn id="17" xr3:uid="{06BEDEA4-958B-4616-AD42-84DD4F74DD2A}" name="Combined 3" dataDxfId="5">
      <calculatedColumnFormula>"Leonardo"&amp;"^"&amp;"de Vasconcelos Vieira"&amp;"^"&amp;phone[[#This Row],[Column2]]</calculatedColumnFormula>
    </tableColumn>
    <tableColumn id="16" xr3:uid="{C86126A7-9553-4C73-9286-5FE1BDBF6BB4}" name="count" dataDxfId="4">
      <calculatedColumnFormula>(LEN(phone[[#This Row],[CONTACTFIRSTNAME]])+LEN(phone[[#This Row],[CONTACTLASTNAME]]))-(LEN(SUBSTITUTE(phone[[#This Row],[CONTACTFIRSTNAME]],CHAR(10),""))+LEN(SUBSTITUTE(phone[[#This Row],[CONTACTLASTNAME]],CHAR(10),"")))</calculatedColumnFormula>
    </tableColumn>
    <tableColumn id="14" xr3:uid="{E56E5C85-DD67-4DC8-A8DE-EF6F069EDAFC}" name="Priority" dataDxfId="3"/>
    <tableColumn id="19" xr3:uid="{FD39E77D-9AB5-4EB5-8937-2D03B6417C1E}" name="contacted?" dataDxfId="2"/>
    <tableColumn id="21" xr3:uid="{A3D842FA-84FD-406E-8207-4F73C09D34D3}" name="Changes to spreadsheet needed:" dataDxfId="1"/>
    <tableColumn id="23" xr3:uid="{E5B66A60-1FC0-4CB6-A215-E6DDB1357D34}" name="Not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lowersfood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edwardl@ce-sc.com" TargetMode="External"/><Relationship Id="rId2" Type="http://schemas.openxmlformats.org/officeDocument/2006/relationships/hyperlink" Target="https://www.excelaire.com/" TargetMode="External"/><Relationship Id="rId1" Type="http://schemas.openxmlformats.org/officeDocument/2006/relationships/hyperlink" Target="mailto:chrisz@excelaire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cmccauley@keystoneaviation.com" TargetMode="External"/><Relationship Id="rId3" Type="http://schemas.openxmlformats.org/officeDocument/2006/relationships/hyperlink" Target="mailto:dylan@flyfastair.com" TargetMode="External"/><Relationship Id="rId7" Type="http://schemas.openxmlformats.org/officeDocument/2006/relationships/hyperlink" Target="mailto:afish@keystoneaviation.com" TargetMode="External"/><Relationship Id="rId12" Type="http://schemas.openxmlformats.org/officeDocument/2006/relationships/table" Target="../tables/table6.xml"/><Relationship Id="rId2" Type="http://schemas.openxmlformats.org/officeDocument/2006/relationships/hyperlink" Target="mailto:edwardl@cd-se.com" TargetMode="External"/><Relationship Id="rId1" Type="http://schemas.openxmlformats.org/officeDocument/2006/relationships/hyperlink" Target="mailto:chrisz@excelaire.com" TargetMode="External"/><Relationship Id="rId6" Type="http://schemas.openxmlformats.org/officeDocument/2006/relationships/hyperlink" Target="mailto:info@barair.com.t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jr@dodson.com" TargetMode="External"/><Relationship Id="rId10" Type="http://schemas.openxmlformats.org/officeDocument/2006/relationships/hyperlink" Target="mailto:contact@keystoneaviation.com" TargetMode="External"/><Relationship Id="rId4" Type="http://schemas.openxmlformats.org/officeDocument/2006/relationships/hyperlink" Target="mailto:denis.bourgouin@flyfastair.com" TargetMode="External"/><Relationship Id="rId9" Type="http://schemas.openxmlformats.org/officeDocument/2006/relationships/hyperlink" Target="mailto:cwilde@keystoneaviati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5F9F6-CCFA-4FDC-BB95-B4E64FDCED05}">
  <dimension ref="A1:BW228"/>
  <sheetViews>
    <sheetView workbookViewId="0">
      <pane xSplit="4" ySplit="1" topLeftCell="E2" activePane="bottomRight" state="frozen"/>
      <selection activeCell="E24" sqref="E24"/>
      <selection pane="topRight" activeCell="E24" sqref="E24"/>
      <selection pane="bottomLeft" activeCell="E24" sqref="E24"/>
      <selection pane="bottomRight" activeCell="J112" sqref="J112"/>
    </sheetView>
  </sheetViews>
  <sheetFormatPr defaultRowHeight="15" x14ac:dyDescent="0.25"/>
  <cols>
    <col min="1" max="1" width="12.7109375" bestFit="1" customWidth="1"/>
    <col min="2" max="2" width="9.85546875" bestFit="1" customWidth="1"/>
    <col min="3" max="3" width="10.28515625" bestFit="1" customWidth="1"/>
    <col min="4" max="4" width="10.7109375" bestFit="1" customWidth="1"/>
    <col min="5" max="5" width="18.140625" bestFit="1" customWidth="1"/>
    <col min="6" max="6" width="14.42578125" bestFit="1" customWidth="1"/>
    <col min="7" max="7" width="15.7109375" bestFit="1" customWidth="1"/>
    <col min="8" max="8" width="19.140625" bestFit="1" customWidth="1"/>
    <col min="9" max="9" width="29.140625" bestFit="1" customWidth="1"/>
    <col min="10" max="12" width="31.42578125" bestFit="1" customWidth="1"/>
    <col min="13" max="13" width="27.28515625" bestFit="1" customWidth="1"/>
    <col min="14" max="14" width="14.28515625" bestFit="1" customWidth="1"/>
    <col min="15" max="15" width="16.7109375" bestFit="1" customWidth="1"/>
    <col min="16" max="16" width="20.85546875" bestFit="1" customWidth="1"/>
    <col min="17" max="17" width="27.140625" bestFit="1" customWidth="1"/>
    <col min="18" max="19" width="31.42578125" bestFit="1" customWidth="1"/>
    <col min="20" max="20" width="15.42578125" bestFit="1" customWidth="1"/>
    <col min="21" max="21" width="16" bestFit="1" customWidth="1"/>
    <col min="22" max="22" width="22.42578125" bestFit="1" customWidth="1"/>
    <col min="23" max="23" width="22.7109375" bestFit="1" customWidth="1"/>
    <col min="24" max="25" width="31.42578125" bestFit="1" customWidth="1"/>
    <col min="26" max="26" width="22.5703125" bestFit="1" customWidth="1"/>
    <col min="27" max="27" width="18.140625" bestFit="1" customWidth="1"/>
    <col min="28" max="28" width="18.85546875" bestFit="1" customWidth="1"/>
    <col min="29" max="31" width="31.42578125" bestFit="1" customWidth="1"/>
    <col min="32" max="32" width="31" bestFit="1" customWidth="1"/>
    <col min="33" max="33" width="20.5703125" bestFit="1" customWidth="1"/>
    <col min="34" max="34" width="15.85546875" bestFit="1" customWidth="1"/>
    <col min="35" max="35" width="11.28515625" bestFit="1" customWidth="1"/>
    <col min="36" max="36" width="31" bestFit="1" customWidth="1"/>
    <col min="37" max="37" width="20.140625" bestFit="1" customWidth="1"/>
    <col min="38" max="38" width="31.42578125" bestFit="1" customWidth="1"/>
    <col min="39" max="39" width="15.140625" bestFit="1" customWidth="1"/>
    <col min="40" max="40" width="11.28515625" bestFit="1" customWidth="1"/>
    <col min="41" max="41" width="31.42578125" bestFit="1" customWidth="1"/>
    <col min="42" max="42" width="7.140625" bestFit="1" customWidth="1"/>
    <col min="43" max="43" width="7.42578125" bestFit="1" customWidth="1"/>
    <col min="44" max="44" width="10.5703125" bestFit="1" customWidth="1"/>
    <col min="45" max="45" width="11.28515625" bestFit="1" customWidth="1"/>
    <col min="46" max="46" width="9.140625" bestFit="1" customWidth="1"/>
    <col min="47" max="47" width="8.28515625" bestFit="1" customWidth="1"/>
    <col min="48" max="48" width="11.28515625" bestFit="1" customWidth="1"/>
    <col min="49" max="49" width="27.5703125" bestFit="1" customWidth="1"/>
    <col min="50" max="50" width="31.42578125" bestFit="1" customWidth="1"/>
    <col min="51" max="51" width="14.28515625" bestFit="1" customWidth="1"/>
    <col min="52" max="52" width="12.7109375" bestFit="1" customWidth="1"/>
    <col min="53" max="53" width="13.5703125" bestFit="1" customWidth="1"/>
    <col min="54" max="54" width="30" bestFit="1" customWidth="1"/>
    <col min="55" max="55" width="14.85546875" bestFit="1" customWidth="1"/>
    <col min="56" max="56" width="28.140625" bestFit="1" customWidth="1"/>
    <col min="57" max="57" width="28" bestFit="1" customWidth="1"/>
    <col min="58" max="58" width="18.28515625" bestFit="1" customWidth="1"/>
    <col min="59" max="59" width="23" bestFit="1" customWidth="1"/>
    <col min="60" max="60" width="31.42578125" bestFit="1" customWidth="1"/>
    <col min="61" max="61" width="22.5703125" bestFit="1" customWidth="1"/>
    <col min="62" max="62" width="31.42578125" bestFit="1" customWidth="1"/>
    <col min="63" max="63" width="25.7109375" bestFit="1" customWidth="1"/>
    <col min="64" max="64" width="18.85546875" bestFit="1" customWidth="1"/>
    <col min="65" max="65" width="16.28515625" bestFit="1" customWidth="1"/>
    <col min="66" max="66" width="14.5703125" bestFit="1" customWidth="1"/>
    <col min="67" max="67" width="12.5703125" bestFit="1" customWidth="1"/>
    <col min="68" max="68" width="19.140625" bestFit="1" customWidth="1"/>
    <col min="69" max="69" width="15" bestFit="1" customWidth="1"/>
    <col min="70" max="70" width="13.7109375" bestFit="1" customWidth="1"/>
    <col min="71" max="71" width="23.85546875" bestFit="1" customWidth="1"/>
    <col min="72" max="72" width="21.7109375" bestFit="1" customWidth="1"/>
    <col min="73" max="73" width="23.28515625" bestFit="1" customWidth="1"/>
    <col min="74" max="74" width="21.7109375" bestFit="1" customWidth="1"/>
    <col min="75" max="75" width="31.42578125" bestFit="1" customWidth="1"/>
  </cols>
  <sheetData>
    <row r="1" spans="1:75" x14ac:dyDescent="0.25">
      <c r="A1" t="s">
        <v>1155</v>
      </c>
      <c r="B1" t="s">
        <v>1156</v>
      </c>
      <c r="C1" t="s">
        <v>1157</v>
      </c>
      <c r="D1" t="s">
        <v>4</v>
      </c>
      <c r="E1" t="s">
        <v>1158</v>
      </c>
      <c r="F1" t="s">
        <v>1159</v>
      </c>
      <c r="G1" t="s">
        <v>1160</v>
      </c>
      <c r="H1" t="s">
        <v>662</v>
      </c>
      <c r="I1" t="s">
        <v>1161</v>
      </c>
      <c r="J1" t="s">
        <v>1162</v>
      </c>
      <c r="K1" t="s">
        <v>1163</v>
      </c>
      <c r="L1" t="s">
        <v>1164</v>
      </c>
      <c r="M1" t="s">
        <v>1165</v>
      </c>
      <c r="N1" t="s">
        <v>1166</v>
      </c>
      <c r="O1" t="s">
        <v>1167</v>
      </c>
      <c r="P1" t="s">
        <v>1168</v>
      </c>
      <c r="Q1" t="s">
        <v>1169</v>
      </c>
      <c r="R1" t="s">
        <v>1170</v>
      </c>
      <c r="S1" t="s">
        <v>1171</v>
      </c>
      <c r="T1" t="s">
        <v>684</v>
      </c>
      <c r="U1" t="s">
        <v>688</v>
      </c>
      <c r="V1" t="s">
        <v>6</v>
      </c>
      <c r="W1" t="s">
        <v>7</v>
      </c>
      <c r="X1" t="s">
        <v>8</v>
      </c>
      <c r="Y1" t="s">
        <v>1</v>
      </c>
      <c r="Z1" t="s">
        <v>1172</v>
      </c>
      <c r="AA1" t="s">
        <v>797</v>
      </c>
      <c r="AB1" t="s">
        <v>1173</v>
      </c>
      <c r="AC1" t="s">
        <v>1174</v>
      </c>
      <c r="AD1" t="s">
        <v>1175</v>
      </c>
      <c r="AE1" t="s">
        <v>1176</v>
      </c>
      <c r="AF1" t="s">
        <v>1177</v>
      </c>
      <c r="AG1" t="s">
        <v>1178</v>
      </c>
      <c r="AH1" t="s">
        <v>1179</v>
      </c>
      <c r="AI1" t="s">
        <v>1180</v>
      </c>
      <c r="AJ1" t="s">
        <v>1181</v>
      </c>
      <c r="AK1" t="s">
        <v>1182</v>
      </c>
      <c r="AL1" t="s">
        <v>1183</v>
      </c>
      <c r="AM1" t="s">
        <v>1184</v>
      </c>
      <c r="AN1" t="s">
        <v>661</v>
      </c>
      <c r="AO1" t="s">
        <v>1185</v>
      </c>
      <c r="AP1" t="s">
        <v>1186</v>
      </c>
      <c r="AQ1" t="s">
        <v>1187</v>
      </c>
      <c r="AR1" t="s">
        <v>1188</v>
      </c>
      <c r="AS1" t="s">
        <v>1189</v>
      </c>
      <c r="AT1" t="s">
        <v>1190</v>
      </c>
      <c r="AU1" t="s">
        <v>1191</v>
      </c>
      <c r="AV1" t="s">
        <v>1192</v>
      </c>
      <c r="AW1" t="s">
        <v>1193</v>
      </c>
      <c r="AX1" t="s">
        <v>1194</v>
      </c>
      <c r="AY1" t="s">
        <v>1195</v>
      </c>
      <c r="AZ1" t="s">
        <v>1196</v>
      </c>
      <c r="BA1" t="s">
        <v>1197</v>
      </c>
      <c r="BB1" t="s">
        <v>1198</v>
      </c>
      <c r="BC1" t="s">
        <v>1199</v>
      </c>
      <c r="BD1" t="s">
        <v>1200</v>
      </c>
      <c r="BE1" t="s">
        <v>1201</v>
      </c>
      <c r="BF1" t="s">
        <v>1202</v>
      </c>
      <c r="BG1" t="s">
        <v>1203</v>
      </c>
      <c r="BH1" t="s">
        <v>1204</v>
      </c>
      <c r="BI1" t="s">
        <v>1205</v>
      </c>
      <c r="BJ1" t="s">
        <v>1206</v>
      </c>
      <c r="BK1" t="s">
        <v>1207</v>
      </c>
      <c r="BL1" t="s">
        <v>1208</v>
      </c>
      <c r="BM1" t="s">
        <v>1209</v>
      </c>
      <c r="BN1" t="s">
        <v>1210</v>
      </c>
      <c r="BO1" t="s">
        <v>1211</v>
      </c>
      <c r="BP1" t="s">
        <v>1212</v>
      </c>
      <c r="BQ1" t="s">
        <v>1213</v>
      </c>
      <c r="BR1" t="s">
        <v>1214</v>
      </c>
      <c r="BS1" t="s">
        <v>1215</v>
      </c>
      <c r="BT1" t="s">
        <v>1216</v>
      </c>
      <c r="BU1" t="s">
        <v>1217</v>
      </c>
      <c r="BV1" t="s">
        <v>1218</v>
      </c>
      <c r="BW1" t="s">
        <v>1219</v>
      </c>
    </row>
    <row r="2" spans="1:75" hidden="1" x14ac:dyDescent="0.25">
      <c r="A2" t="s">
        <v>1220</v>
      </c>
      <c r="B2" t="s">
        <v>1221</v>
      </c>
      <c r="C2">
        <v>201</v>
      </c>
      <c r="D2" t="s">
        <v>1222</v>
      </c>
      <c r="E2" t="s">
        <v>1222</v>
      </c>
      <c r="F2" t="s">
        <v>1223</v>
      </c>
      <c r="G2" t="s">
        <v>1224</v>
      </c>
      <c r="H2" t="s">
        <v>667</v>
      </c>
      <c r="I2" t="s">
        <v>19</v>
      </c>
      <c r="J2" t="s">
        <v>668</v>
      </c>
      <c r="K2" t="s">
        <v>1225</v>
      </c>
      <c r="M2" t="s">
        <v>1226</v>
      </c>
      <c r="N2" t="s">
        <v>1224</v>
      </c>
      <c r="O2">
        <v>31407</v>
      </c>
      <c r="P2" t="s">
        <v>667</v>
      </c>
      <c r="Q2" t="s">
        <v>1227</v>
      </c>
      <c r="T2" t="s">
        <v>663</v>
      </c>
      <c r="V2" t="s">
        <v>14</v>
      </c>
      <c r="W2" t="s">
        <v>15</v>
      </c>
      <c r="X2" t="s">
        <v>54</v>
      </c>
      <c r="Y2" t="s">
        <v>9</v>
      </c>
      <c r="Z2" t="s">
        <v>663</v>
      </c>
      <c r="AC2" t="s">
        <v>2551</v>
      </c>
      <c r="BU2" t="s">
        <v>26</v>
      </c>
      <c r="BV2" t="s">
        <v>3140</v>
      </c>
    </row>
    <row r="3" spans="1:75" hidden="1" x14ac:dyDescent="0.25">
      <c r="A3" t="s">
        <v>1220</v>
      </c>
      <c r="B3" t="s">
        <v>1221</v>
      </c>
      <c r="C3">
        <v>202</v>
      </c>
      <c r="D3" t="s">
        <v>671</v>
      </c>
      <c r="E3" t="s">
        <v>671</v>
      </c>
      <c r="F3" t="s">
        <v>1228</v>
      </c>
      <c r="G3" t="s">
        <v>1229</v>
      </c>
      <c r="H3" t="s">
        <v>667</v>
      </c>
      <c r="I3" t="s">
        <v>19</v>
      </c>
      <c r="J3" t="s">
        <v>673</v>
      </c>
      <c r="K3" t="s">
        <v>1230</v>
      </c>
      <c r="M3" t="s">
        <v>1231</v>
      </c>
      <c r="N3" t="s">
        <v>1229</v>
      </c>
      <c r="O3">
        <v>28412</v>
      </c>
      <c r="P3" t="s">
        <v>667</v>
      </c>
      <c r="Q3" t="s">
        <v>1232</v>
      </c>
      <c r="T3" t="s">
        <v>669</v>
      </c>
      <c r="V3" t="s">
        <v>674</v>
      </c>
      <c r="W3" t="s">
        <v>675</v>
      </c>
      <c r="X3" t="s">
        <v>156</v>
      </c>
      <c r="Z3" t="s">
        <v>669</v>
      </c>
      <c r="AA3" t="s">
        <v>669</v>
      </c>
      <c r="AC3" t="s">
        <v>26</v>
      </c>
      <c r="AD3" t="s">
        <v>2552</v>
      </c>
      <c r="AE3" t="s">
        <v>2553</v>
      </c>
      <c r="AF3" t="s">
        <v>2554</v>
      </c>
      <c r="AG3" t="s">
        <v>2555</v>
      </c>
      <c r="AH3" t="s">
        <v>1708</v>
      </c>
      <c r="AI3" t="e">
        <v>#N/A</v>
      </c>
      <c r="AJ3" t="s">
        <v>26</v>
      </c>
      <c r="AK3" t="s">
        <v>26</v>
      </c>
      <c r="AL3" t="s">
        <v>26</v>
      </c>
      <c r="AM3" t="s">
        <v>26</v>
      </c>
      <c r="AN3" t="e">
        <v>#N/A</v>
      </c>
      <c r="AO3" t="s">
        <v>26</v>
      </c>
      <c r="AP3" t="s">
        <v>26</v>
      </c>
      <c r="AQ3" t="s">
        <v>26</v>
      </c>
      <c r="AR3" t="s">
        <v>26</v>
      </c>
      <c r="AS3" t="e">
        <v>#N/A</v>
      </c>
      <c r="AT3" t="s">
        <v>26</v>
      </c>
      <c r="AU3" t="s">
        <v>26</v>
      </c>
      <c r="AV3" t="e">
        <v>#N/A</v>
      </c>
      <c r="AW3" t="s">
        <v>26</v>
      </c>
      <c r="AX3" t="s">
        <v>26</v>
      </c>
      <c r="AY3" t="s">
        <v>26</v>
      </c>
      <c r="AZ3" t="s">
        <v>26</v>
      </c>
      <c r="BA3" t="s">
        <v>26</v>
      </c>
      <c r="BB3" t="s">
        <v>26</v>
      </c>
      <c r="BC3" t="s">
        <v>26</v>
      </c>
      <c r="BD3" t="s">
        <v>26</v>
      </c>
      <c r="BE3" t="s">
        <v>26</v>
      </c>
      <c r="BF3" t="s">
        <v>26</v>
      </c>
      <c r="BG3" t="s">
        <v>26</v>
      </c>
      <c r="BH3" t="s">
        <v>26</v>
      </c>
      <c r="BI3" t="s">
        <v>26</v>
      </c>
      <c r="BJ3" t="s">
        <v>26</v>
      </c>
      <c r="BK3" t="s">
        <v>26</v>
      </c>
      <c r="BL3" t="s">
        <v>26</v>
      </c>
      <c r="BM3" t="s">
        <v>26</v>
      </c>
      <c r="BN3" t="s">
        <v>26</v>
      </c>
      <c r="BO3" t="s">
        <v>26</v>
      </c>
      <c r="BP3" t="s">
        <v>26</v>
      </c>
      <c r="BQ3" t="s">
        <v>26</v>
      </c>
      <c r="BR3" t="s">
        <v>26</v>
      </c>
      <c r="BS3" t="s">
        <v>26</v>
      </c>
      <c r="BT3" t="s">
        <v>26</v>
      </c>
      <c r="BU3" t="s">
        <v>26</v>
      </c>
      <c r="BV3" t="s">
        <v>26</v>
      </c>
    </row>
    <row r="4" spans="1:75" hidden="1" x14ac:dyDescent="0.25">
      <c r="A4" t="s">
        <v>1220</v>
      </c>
      <c r="B4" t="s">
        <v>1221</v>
      </c>
      <c r="C4">
        <v>203</v>
      </c>
      <c r="D4" t="s">
        <v>678</v>
      </c>
      <c r="E4" t="s">
        <v>678</v>
      </c>
      <c r="F4" t="s">
        <v>1233</v>
      </c>
      <c r="G4" t="s">
        <v>1224</v>
      </c>
      <c r="H4" t="s">
        <v>667</v>
      </c>
      <c r="I4" t="s">
        <v>19</v>
      </c>
      <c r="J4" t="s">
        <v>680</v>
      </c>
      <c r="K4" t="s">
        <v>1234</v>
      </c>
      <c r="M4" t="s">
        <v>1235</v>
      </c>
      <c r="N4" t="s">
        <v>1236</v>
      </c>
      <c r="O4">
        <v>78620</v>
      </c>
      <c r="P4" t="s">
        <v>667</v>
      </c>
      <c r="Q4" t="s">
        <v>1232</v>
      </c>
      <c r="U4" t="s">
        <v>676</v>
      </c>
      <c r="V4" t="s">
        <v>681</v>
      </c>
      <c r="W4" t="s">
        <v>682</v>
      </c>
      <c r="X4" t="s">
        <v>281</v>
      </c>
      <c r="Z4" t="s">
        <v>676</v>
      </c>
      <c r="AB4" t="s">
        <v>676</v>
      </c>
      <c r="AC4" t="s">
        <v>2556</v>
      </c>
      <c r="AD4" t="s">
        <v>2557</v>
      </c>
      <c r="AE4" t="s">
        <v>2558</v>
      </c>
      <c r="AF4" t="s">
        <v>2559</v>
      </c>
      <c r="AG4" t="s">
        <v>2560</v>
      </c>
      <c r="AH4" t="s">
        <v>1236</v>
      </c>
      <c r="AI4" t="e">
        <v>#N/A</v>
      </c>
      <c r="AJ4" t="s">
        <v>26</v>
      </c>
      <c r="AK4" t="s">
        <v>26</v>
      </c>
      <c r="AL4" t="s">
        <v>523</v>
      </c>
      <c r="AM4" t="s">
        <v>2561</v>
      </c>
      <c r="AN4" t="e">
        <v>#N/A</v>
      </c>
      <c r="AO4" t="s">
        <v>2562</v>
      </c>
      <c r="AP4" t="s">
        <v>26</v>
      </c>
      <c r="AQ4" t="s">
        <v>26</v>
      </c>
      <c r="AR4" t="s">
        <v>26</v>
      </c>
      <c r="AS4" t="e">
        <v>#N/A</v>
      </c>
      <c r="AT4" t="s">
        <v>26</v>
      </c>
      <c r="AU4" t="s">
        <v>26</v>
      </c>
      <c r="AV4" t="e">
        <v>#N/A</v>
      </c>
      <c r="AW4" t="s">
        <v>26</v>
      </c>
      <c r="AX4" t="s">
        <v>26</v>
      </c>
      <c r="AY4" t="s">
        <v>26</v>
      </c>
      <c r="AZ4" t="s">
        <v>26</v>
      </c>
      <c r="BA4" t="s">
        <v>26</v>
      </c>
      <c r="BB4" t="s">
        <v>26</v>
      </c>
      <c r="BC4" t="s">
        <v>26</v>
      </c>
      <c r="BD4" t="s">
        <v>26</v>
      </c>
      <c r="BE4" t="s">
        <v>26</v>
      </c>
      <c r="BF4" t="s">
        <v>26</v>
      </c>
      <c r="BG4" t="s">
        <v>2561</v>
      </c>
      <c r="BH4" t="s">
        <v>2563</v>
      </c>
      <c r="BI4" t="s">
        <v>2564</v>
      </c>
      <c r="BJ4" t="s">
        <v>2565</v>
      </c>
      <c r="BK4" t="s">
        <v>2566</v>
      </c>
      <c r="BL4" t="s">
        <v>2567</v>
      </c>
      <c r="BM4" t="s">
        <v>26</v>
      </c>
      <c r="BN4" t="s">
        <v>2568</v>
      </c>
      <c r="BO4" t="s">
        <v>1788</v>
      </c>
      <c r="BP4" t="s">
        <v>2569</v>
      </c>
      <c r="BQ4" t="s">
        <v>2570</v>
      </c>
      <c r="BR4" t="s">
        <v>2571</v>
      </c>
      <c r="BS4" t="s">
        <v>26</v>
      </c>
      <c r="BT4" t="s">
        <v>26</v>
      </c>
      <c r="BU4" t="s">
        <v>26</v>
      </c>
      <c r="BV4" t="s">
        <v>26</v>
      </c>
    </row>
    <row r="5" spans="1:75" hidden="1" x14ac:dyDescent="0.25">
      <c r="A5" t="s">
        <v>1220</v>
      </c>
      <c r="B5" t="s">
        <v>1221</v>
      </c>
      <c r="C5">
        <v>204</v>
      </c>
      <c r="D5" t="s">
        <v>20</v>
      </c>
      <c r="E5" t="s">
        <v>20</v>
      </c>
      <c r="G5" t="s">
        <v>1237</v>
      </c>
      <c r="H5" t="s">
        <v>667</v>
      </c>
      <c r="I5" t="s">
        <v>19</v>
      </c>
      <c r="J5" t="s">
        <v>21</v>
      </c>
      <c r="K5" t="s">
        <v>1238</v>
      </c>
      <c r="M5" t="s">
        <v>1239</v>
      </c>
      <c r="N5" t="s">
        <v>1237</v>
      </c>
      <c r="O5" t="s">
        <v>1240</v>
      </c>
      <c r="P5" t="s">
        <v>667</v>
      </c>
      <c r="Q5" t="s">
        <v>1241</v>
      </c>
      <c r="R5" t="s">
        <v>25</v>
      </c>
      <c r="S5" t="s">
        <v>1242</v>
      </c>
      <c r="T5" t="s">
        <v>683</v>
      </c>
      <c r="V5" t="s">
        <v>22</v>
      </c>
      <c r="W5" t="s">
        <v>23</v>
      </c>
      <c r="X5" t="s">
        <v>24</v>
      </c>
      <c r="Y5" t="s">
        <v>17</v>
      </c>
      <c r="Z5" t="s">
        <v>685</v>
      </c>
      <c r="AA5" t="s">
        <v>685</v>
      </c>
      <c r="AC5" t="s">
        <v>26</v>
      </c>
      <c r="AD5" t="s">
        <v>2572</v>
      </c>
      <c r="AE5" t="s">
        <v>2573</v>
      </c>
      <c r="AF5" t="s">
        <v>2574</v>
      </c>
      <c r="AG5" t="s">
        <v>2575</v>
      </c>
      <c r="AH5" t="s">
        <v>1237</v>
      </c>
      <c r="AI5" t="e">
        <v>#N/A</v>
      </c>
      <c r="AJ5" t="s">
        <v>26</v>
      </c>
      <c r="AK5" t="s">
        <v>26</v>
      </c>
      <c r="AL5" t="s">
        <v>26</v>
      </c>
      <c r="AM5" t="s">
        <v>26</v>
      </c>
      <c r="AN5" t="e">
        <v>#N/A</v>
      </c>
      <c r="AO5" t="s">
        <v>26</v>
      </c>
      <c r="AP5" t="s">
        <v>26</v>
      </c>
      <c r="AQ5" t="s">
        <v>26</v>
      </c>
      <c r="AR5" t="s">
        <v>26</v>
      </c>
      <c r="AS5" t="e">
        <v>#N/A</v>
      </c>
      <c r="AT5" t="s">
        <v>26</v>
      </c>
      <c r="AU5" t="s">
        <v>26</v>
      </c>
      <c r="AV5" t="e">
        <v>#N/A</v>
      </c>
      <c r="AW5" t="s">
        <v>26</v>
      </c>
      <c r="AX5" t="s">
        <v>26</v>
      </c>
      <c r="AY5" t="s">
        <v>26</v>
      </c>
      <c r="AZ5" t="s">
        <v>26</v>
      </c>
      <c r="BA5" t="s">
        <v>26</v>
      </c>
      <c r="BB5" t="s">
        <v>26</v>
      </c>
      <c r="BC5" t="s">
        <v>26</v>
      </c>
      <c r="BD5" t="s">
        <v>26</v>
      </c>
      <c r="BE5" t="s">
        <v>26</v>
      </c>
      <c r="BF5" t="s">
        <v>26</v>
      </c>
      <c r="BG5" t="s">
        <v>26</v>
      </c>
      <c r="BH5" t="s">
        <v>26</v>
      </c>
      <c r="BI5" t="s">
        <v>26</v>
      </c>
      <c r="BJ5" t="s">
        <v>26</v>
      </c>
      <c r="BK5" t="s">
        <v>26</v>
      </c>
      <c r="BL5" t="s">
        <v>26</v>
      </c>
      <c r="BM5" t="s">
        <v>26</v>
      </c>
      <c r="BN5" t="s">
        <v>26</v>
      </c>
      <c r="BO5" t="s">
        <v>26</v>
      </c>
      <c r="BP5" t="s">
        <v>26</v>
      </c>
      <c r="BQ5" t="s">
        <v>26</v>
      </c>
      <c r="BR5" t="s">
        <v>26</v>
      </c>
      <c r="BS5" t="s">
        <v>26</v>
      </c>
      <c r="BT5" t="s">
        <v>26</v>
      </c>
      <c r="BU5" t="s">
        <v>3141</v>
      </c>
      <c r="BV5" t="s">
        <v>3142</v>
      </c>
    </row>
    <row r="6" spans="1:75" hidden="1" x14ac:dyDescent="0.25">
      <c r="A6" t="s">
        <v>1220</v>
      </c>
      <c r="B6" t="s">
        <v>1221</v>
      </c>
      <c r="C6">
        <v>205</v>
      </c>
      <c r="D6" t="s">
        <v>30</v>
      </c>
      <c r="E6" t="s">
        <v>30</v>
      </c>
      <c r="F6" t="s">
        <v>1243</v>
      </c>
      <c r="G6" t="s">
        <v>1244</v>
      </c>
      <c r="H6" t="s">
        <v>667</v>
      </c>
      <c r="I6" t="s">
        <v>36</v>
      </c>
      <c r="J6" t="s">
        <v>31</v>
      </c>
      <c r="K6" t="s">
        <v>1245</v>
      </c>
      <c r="L6" t="s">
        <v>1246</v>
      </c>
      <c r="M6" t="s">
        <v>1247</v>
      </c>
      <c r="N6" t="s">
        <v>1244</v>
      </c>
      <c r="O6">
        <v>98221</v>
      </c>
      <c r="P6" t="s">
        <v>667</v>
      </c>
      <c r="Q6" t="s">
        <v>1232</v>
      </c>
      <c r="U6" t="s">
        <v>687</v>
      </c>
      <c r="V6" t="s">
        <v>32</v>
      </c>
      <c r="W6" t="s">
        <v>33</v>
      </c>
      <c r="X6" t="s">
        <v>24</v>
      </c>
      <c r="Y6" t="s">
        <v>27</v>
      </c>
      <c r="Z6" t="s">
        <v>689</v>
      </c>
      <c r="AA6" t="s">
        <v>689</v>
      </c>
      <c r="AC6" t="s">
        <v>26</v>
      </c>
      <c r="AD6" t="s">
        <v>2576</v>
      </c>
      <c r="AE6" t="s">
        <v>2577</v>
      </c>
      <c r="AF6" t="s">
        <v>2578</v>
      </c>
      <c r="AG6" t="s">
        <v>2579</v>
      </c>
      <c r="AH6" t="s">
        <v>1244</v>
      </c>
      <c r="AI6" t="e">
        <v>#N/A</v>
      </c>
      <c r="AJ6" t="s">
        <v>26</v>
      </c>
      <c r="AK6" t="s">
        <v>26</v>
      </c>
      <c r="AL6" t="s">
        <v>26</v>
      </c>
      <c r="AM6" t="s">
        <v>26</v>
      </c>
      <c r="AN6" t="e">
        <v>#N/A</v>
      </c>
      <c r="AO6" t="s">
        <v>26</v>
      </c>
      <c r="AP6" t="s">
        <v>26</v>
      </c>
      <c r="AQ6" t="s">
        <v>26</v>
      </c>
      <c r="AR6" t="s">
        <v>26</v>
      </c>
      <c r="AS6" t="e">
        <v>#N/A</v>
      </c>
      <c r="AT6" t="s">
        <v>26</v>
      </c>
      <c r="AU6" t="s">
        <v>26</v>
      </c>
      <c r="AV6" t="e">
        <v>#N/A</v>
      </c>
      <c r="AW6" t="s">
        <v>26</v>
      </c>
      <c r="AX6" t="s">
        <v>26</v>
      </c>
      <c r="AY6" t="s">
        <v>26</v>
      </c>
      <c r="AZ6" t="s">
        <v>26</v>
      </c>
      <c r="BA6" t="s">
        <v>26</v>
      </c>
      <c r="BB6" t="s">
        <v>26</v>
      </c>
      <c r="BC6" t="s">
        <v>26</v>
      </c>
      <c r="BD6" t="s">
        <v>26</v>
      </c>
      <c r="BE6" t="s">
        <v>26</v>
      </c>
      <c r="BF6" t="s">
        <v>26</v>
      </c>
      <c r="BG6" t="s">
        <v>26</v>
      </c>
      <c r="BH6" t="s">
        <v>26</v>
      </c>
      <c r="BI6" t="s">
        <v>26</v>
      </c>
      <c r="BJ6" t="s">
        <v>26</v>
      </c>
      <c r="BK6" t="s">
        <v>26</v>
      </c>
      <c r="BL6" t="s">
        <v>26</v>
      </c>
      <c r="BM6" t="s">
        <v>26</v>
      </c>
      <c r="BN6" t="s">
        <v>26</v>
      </c>
      <c r="BO6" t="s">
        <v>26</v>
      </c>
      <c r="BP6" t="s">
        <v>26</v>
      </c>
      <c r="BQ6" t="s">
        <v>26</v>
      </c>
      <c r="BR6" t="s">
        <v>26</v>
      </c>
      <c r="BS6" t="s">
        <v>26</v>
      </c>
      <c r="BT6" t="s">
        <v>26</v>
      </c>
      <c r="BU6" t="s">
        <v>26</v>
      </c>
      <c r="BV6" t="s">
        <v>3140</v>
      </c>
    </row>
    <row r="7" spans="1:75" hidden="1" x14ac:dyDescent="0.25">
      <c r="A7" t="s">
        <v>1220</v>
      </c>
      <c r="B7" t="s">
        <v>1221</v>
      </c>
      <c r="C7">
        <v>205</v>
      </c>
      <c r="D7" t="s">
        <v>30</v>
      </c>
      <c r="E7" t="s">
        <v>30</v>
      </c>
      <c r="F7" t="s">
        <v>1243</v>
      </c>
      <c r="G7" t="s">
        <v>1244</v>
      </c>
      <c r="H7" t="s">
        <v>667</v>
      </c>
      <c r="I7" t="s">
        <v>19</v>
      </c>
      <c r="J7" t="s">
        <v>31</v>
      </c>
      <c r="K7" t="s">
        <v>1245</v>
      </c>
      <c r="L7" t="s">
        <v>1246</v>
      </c>
      <c r="M7" t="s">
        <v>1247</v>
      </c>
      <c r="N7" t="s">
        <v>1244</v>
      </c>
      <c r="O7">
        <v>98221</v>
      </c>
      <c r="P7" t="s">
        <v>667</v>
      </c>
      <c r="Q7" t="s">
        <v>1232</v>
      </c>
      <c r="U7" t="s">
        <v>687</v>
      </c>
      <c r="V7" t="s">
        <v>32</v>
      </c>
      <c r="W7" t="s">
        <v>33</v>
      </c>
      <c r="X7" t="s">
        <v>24</v>
      </c>
      <c r="Y7" t="s">
        <v>27</v>
      </c>
      <c r="Z7" t="s">
        <v>689</v>
      </c>
      <c r="AA7" t="s">
        <v>689</v>
      </c>
      <c r="AC7" t="s">
        <v>26</v>
      </c>
      <c r="AD7" t="s">
        <v>2576</v>
      </c>
      <c r="AE7" t="s">
        <v>2577</v>
      </c>
      <c r="AF7" t="s">
        <v>2578</v>
      </c>
      <c r="AG7" t="s">
        <v>2579</v>
      </c>
      <c r="AH7" t="s">
        <v>1244</v>
      </c>
      <c r="AI7" t="e">
        <v>#N/A</v>
      </c>
      <c r="AJ7" t="s">
        <v>26</v>
      </c>
      <c r="AK7" t="s">
        <v>26</v>
      </c>
      <c r="AL7" t="s">
        <v>26</v>
      </c>
      <c r="AM7" t="s">
        <v>26</v>
      </c>
      <c r="AN7" t="e">
        <v>#N/A</v>
      </c>
      <c r="AO7" t="s">
        <v>26</v>
      </c>
      <c r="AP7" t="s">
        <v>26</v>
      </c>
      <c r="AQ7" t="s">
        <v>26</v>
      </c>
      <c r="AR7" t="s">
        <v>26</v>
      </c>
      <c r="AS7" t="e">
        <v>#N/A</v>
      </c>
      <c r="AT7" t="s">
        <v>26</v>
      </c>
      <c r="AU7" t="s">
        <v>26</v>
      </c>
      <c r="AV7" t="e">
        <v>#N/A</v>
      </c>
      <c r="AW7" t="s">
        <v>26</v>
      </c>
      <c r="AX7" t="s">
        <v>26</v>
      </c>
      <c r="AY7" t="s">
        <v>26</v>
      </c>
      <c r="AZ7" t="s">
        <v>26</v>
      </c>
      <c r="BA7" t="s">
        <v>26</v>
      </c>
      <c r="BB7" t="s">
        <v>26</v>
      </c>
      <c r="BC7" t="s">
        <v>26</v>
      </c>
      <c r="BD7" t="s">
        <v>26</v>
      </c>
      <c r="BE7" t="s">
        <v>26</v>
      </c>
      <c r="BF7" t="s">
        <v>26</v>
      </c>
      <c r="BG7" t="s">
        <v>26</v>
      </c>
      <c r="BH7" t="s">
        <v>26</v>
      </c>
      <c r="BI7" t="s">
        <v>26</v>
      </c>
      <c r="BJ7" t="s">
        <v>26</v>
      </c>
      <c r="BK7" t="s">
        <v>26</v>
      </c>
      <c r="BL7" t="s">
        <v>26</v>
      </c>
      <c r="BM7" t="s">
        <v>26</v>
      </c>
      <c r="BN7" t="s">
        <v>26</v>
      </c>
      <c r="BO7" t="s">
        <v>26</v>
      </c>
      <c r="BP7" t="s">
        <v>26</v>
      </c>
      <c r="BQ7" t="s">
        <v>26</v>
      </c>
      <c r="BR7" t="s">
        <v>26</v>
      </c>
      <c r="BS7" t="s">
        <v>26</v>
      </c>
      <c r="BT7" t="s">
        <v>26</v>
      </c>
      <c r="BU7" t="s">
        <v>26</v>
      </c>
      <c r="BV7" t="s">
        <v>3140</v>
      </c>
    </row>
    <row r="8" spans="1:75" hidden="1" x14ac:dyDescent="0.25">
      <c r="A8" t="s">
        <v>1220</v>
      </c>
      <c r="B8" t="s">
        <v>1221</v>
      </c>
      <c r="C8">
        <v>206</v>
      </c>
      <c r="D8" t="s">
        <v>37</v>
      </c>
      <c r="E8" t="s">
        <v>2517</v>
      </c>
      <c r="F8" t="s">
        <v>1248</v>
      </c>
      <c r="G8" t="s">
        <v>1236</v>
      </c>
      <c r="H8" t="s">
        <v>667</v>
      </c>
      <c r="I8" t="s">
        <v>36</v>
      </c>
      <c r="J8" t="s">
        <v>38</v>
      </c>
      <c r="K8" t="s">
        <v>1249</v>
      </c>
      <c r="M8" t="s">
        <v>1250</v>
      </c>
      <c r="N8" t="s">
        <v>1236</v>
      </c>
      <c r="O8">
        <v>77093</v>
      </c>
      <c r="P8" t="s">
        <v>667</v>
      </c>
      <c r="Q8" t="s">
        <v>1232</v>
      </c>
      <c r="S8" t="s">
        <v>1251</v>
      </c>
      <c r="T8" t="s">
        <v>690</v>
      </c>
      <c r="V8" t="s">
        <v>39</v>
      </c>
      <c r="W8" t="s">
        <v>40</v>
      </c>
      <c r="Y8" t="s">
        <v>34</v>
      </c>
      <c r="Z8" t="s">
        <v>690</v>
      </c>
      <c r="AC8" t="s">
        <v>26</v>
      </c>
      <c r="AD8" t="s">
        <v>2580</v>
      </c>
      <c r="AE8" t="s">
        <v>2581</v>
      </c>
      <c r="AF8" t="s">
        <v>2582</v>
      </c>
      <c r="AG8" t="s">
        <v>2583</v>
      </c>
      <c r="AH8" t="s">
        <v>1383</v>
      </c>
      <c r="AI8" t="e">
        <v>#N/A</v>
      </c>
      <c r="AJ8" t="s">
        <v>26</v>
      </c>
      <c r="AK8" t="s">
        <v>26</v>
      </c>
      <c r="AL8" t="s">
        <v>26</v>
      </c>
      <c r="AM8" t="s">
        <v>26</v>
      </c>
      <c r="AN8" t="e">
        <v>#N/A</v>
      </c>
      <c r="AO8" t="s">
        <v>26</v>
      </c>
      <c r="AP8" t="s">
        <v>26</v>
      </c>
      <c r="AQ8" t="s">
        <v>26</v>
      </c>
      <c r="AR8" t="s">
        <v>26</v>
      </c>
      <c r="AS8" t="e">
        <v>#N/A</v>
      </c>
      <c r="AT8" t="s">
        <v>26</v>
      </c>
      <c r="AU8" t="s">
        <v>26</v>
      </c>
      <c r="AV8" t="e">
        <v>#N/A</v>
      </c>
      <c r="AW8" t="s">
        <v>26</v>
      </c>
      <c r="AX8" t="s">
        <v>26</v>
      </c>
      <c r="AY8" t="s">
        <v>26</v>
      </c>
      <c r="AZ8" t="s">
        <v>26</v>
      </c>
      <c r="BA8" t="s">
        <v>26</v>
      </c>
      <c r="BB8" t="s">
        <v>26</v>
      </c>
      <c r="BC8" t="s">
        <v>26</v>
      </c>
      <c r="BD8" t="s">
        <v>26</v>
      </c>
      <c r="BE8" t="s">
        <v>26</v>
      </c>
      <c r="BF8" t="s">
        <v>26</v>
      </c>
      <c r="BG8" t="s">
        <v>26</v>
      </c>
      <c r="BH8" t="s">
        <v>26</v>
      </c>
      <c r="BI8" t="s">
        <v>26</v>
      </c>
      <c r="BJ8" t="s">
        <v>26</v>
      </c>
      <c r="BK8" t="s">
        <v>26</v>
      </c>
      <c r="BL8" t="s">
        <v>26</v>
      </c>
      <c r="BM8" t="s">
        <v>26</v>
      </c>
      <c r="BN8" t="s">
        <v>26</v>
      </c>
      <c r="BO8" t="s">
        <v>26</v>
      </c>
      <c r="BP8" t="s">
        <v>26</v>
      </c>
      <c r="BQ8" t="s">
        <v>26</v>
      </c>
      <c r="BR8" t="s">
        <v>26</v>
      </c>
      <c r="BS8" t="s">
        <v>26</v>
      </c>
      <c r="BT8" t="s">
        <v>26</v>
      </c>
      <c r="BU8" t="s">
        <v>26</v>
      </c>
      <c r="BV8" t="s">
        <v>3142</v>
      </c>
    </row>
    <row r="9" spans="1:75" hidden="1" x14ac:dyDescent="0.25">
      <c r="A9" t="s">
        <v>1220</v>
      </c>
      <c r="B9" t="s">
        <v>1221</v>
      </c>
      <c r="C9">
        <v>206</v>
      </c>
      <c r="D9" t="s">
        <v>37</v>
      </c>
      <c r="E9" t="s">
        <v>2517</v>
      </c>
      <c r="F9" t="s">
        <v>1248</v>
      </c>
      <c r="G9" t="s">
        <v>1236</v>
      </c>
      <c r="H9" t="s">
        <v>667</v>
      </c>
      <c r="I9" t="s">
        <v>19</v>
      </c>
      <c r="J9" t="s">
        <v>38</v>
      </c>
      <c r="K9" t="s">
        <v>1249</v>
      </c>
      <c r="M9" t="s">
        <v>1250</v>
      </c>
      <c r="N9" t="s">
        <v>1236</v>
      </c>
      <c r="O9">
        <v>77093</v>
      </c>
      <c r="P9" t="s">
        <v>667</v>
      </c>
      <c r="Q9" t="s">
        <v>1232</v>
      </c>
      <c r="S9" t="s">
        <v>1251</v>
      </c>
      <c r="T9" t="s">
        <v>690</v>
      </c>
      <c r="V9" t="s">
        <v>1252</v>
      </c>
      <c r="W9" t="s">
        <v>1253</v>
      </c>
      <c r="X9" t="s">
        <v>24</v>
      </c>
      <c r="Z9" t="s">
        <v>690</v>
      </c>
      <c r="AC9" t="s">
        <v>26</v>
      </c>
      <c r="AD9" t="s">
        <v>2580</v>
      </c>
      <c r="AE9" t="s">
        <v>2581</v>
      </c>
      <c r="AF9" t="s">
        <v>2582</v>
      </c>
      <c r="AG9" t="s">
        <v>2583</v>
      </c>
      <c r="AH9" t="s">
        <v>1383</v>
      </c>
      <c r="AI9" t="e">
        <v>#N/A</v>
      </c>
      <c r="AJ9" t="s">
        <v>26</v>
      </c>
      <c r="AK9" t="s">
        <v>26</v>
      </c>
      <c r="AL9" t="s">
        <v>26</v>
      </c>
      <c r="AM9" t="s">
        <v>26</v>
      </c>
      <c r="AN9" t="e">
        <v>#N/A</v>
      </c>
      <c r="AO9" t="s">
        <v>26</v>
      </c>
      <c r="AP9" t="s">
        <v>26</v>
      </c>
      <c r="AQ9" t="s">
        <v>26</v>
      </c>
      <c r="AR9" t="s">
        <v>26</v>
      </c>
      <c r="AS9" t="e">
        <v>#N/A</v>
      </c>
      <c r="AT9" t="s">
        <v>26</v>
      </c>
      <c r="AU9" t="s">
        <v>26</v>
      </c>
      <c r="AV9" t="e">
        <v>#N/A</v>
      </c>
      <c r="AW9" t="s">
        <v>26</v>
      </c>
      <c r="AX9" t="s">
        <v>26</v>
      </c>
      <c r="AY9" t="s">
        <v>26</v>
      </c>
      <c r="AZ9" t="s">
        <v>26</v>
      </c>
      <c r="BA9" t="s">
        <v>26</v>
      </c>
      <c r="BB9" t="s">
        <v>26</v>
      </c>
      <c r="BC9" t="s">
        <v>26</v>
      </c>
      <c r="BD9" t="s">
        <v>26</v>
      </c>
      <c r="BE9" t="s">
        <v>26</v>
      </c>
      <c r="BF9" t="s">
        <v>26</v>
      </c>
      <c r="BG9" t="s">
        <v>26</v>
      </c>
      <c r="BH9" t="s">
        <v>26</v>
      </c>
      <c r="BI9" t="s">
        <v>26</v>
      </c>
      <c r="BJ9" t="s">
        <v>26</v>
      </c>
      <c r="BK9" t="s">
        <v>26</v>
      </c>
      <c r="BL9" t="s">
        <v>26</v>
      </c>
      <c r="BM9" t="s">
        <v>26</v>
      </c>
      <c r="BN9" t="s">
        <v>26</v>
      </c>
      <c r="BO9" t="s">
        <v>26</v>
      </c>
      <c r="BP9" t="s">
        <v>26</v>
      </c>
      <c r="BQ9" t="s">
        <v>26</v>
      </c>
      <c r="BR9" t="s">
        <v>26</v>
      </c>
      <c r="BS9" t="s">
        <v>26</v>
      </c>
      <c r="BT9" t="s">
        <v>26</v>
      </c>
      <c r="BU9" t="s">
        <v>26</v>
      </c>
      <c r="BV9" t="s">
        <v>26</v>
      </c>
    </row>
    <row r="10" spans="1:75" hidden="1" x14ac:dyDescent="0.25">
      <c r="A10" t="s">
        <v>1220</v>
      </c>
      <c r="B10" t="s">
        <v>1221</v>
      </c>
      <c r="C10">
        <v>207</v>
      </c>
      <c r="D10" t="s">
        <v>695</v>
      </c>
      <c r="E10" t="s">
        <v>695</v>
      </c>
      <c r="F10" t="s">
        <v>1233</v>
      </c>
      <c r="G10" t="s">
        <v>1224</v>
      </c>
      <c r="H10" t="s">
        <v>667</v>
      </c>
      <c r="I10" t="s">
        <v>19</v>
      </c>
      <c r="J10" t="s">
        <v>697</v>
      </c>
      <c r="K10" t="s">
        <v>1254</v>
      </c>
      <c r="L10" t="s">
        <v>1255</v>
      </c>
      <c r="M10" t="s">
        <v>1256</v>
      </c>
      <c r="N10" t="s">
        <v>1257</v>
      </c>
      <c r="O10">
        <v>45401</v>
      </c>
      <c r="P10" t="s">
        <v>667</v>
      </c>
      <c r="Q10" t="s">
        <v>1232</v>
      </c>
      <c r="T10" t="s">
        <v>694</v>
      </c>
      <c r="V10" t="s">
        <v>486</v>
      </c>
      <c r="W10" t="s">
        <v>698</v>
      </c>
      <c r="X10" t="s">
        <v>156</v>
      </c>
      <c r="Z10" t="s">
        <v>694</v>
      </c>
      <c r="AA10" t="s">
        <v>694</v>
      </c>
      <c r="AC10" t="s">
        <v>26</v>
      </c>
      <c r="AD10" t="s">
        <v>2584</v>
      </c>
      <c r="AE10" t="s">
        <v>2585</v>
      </c>
      <c r="AF10" t="s">
        <v>2586</v>
      </c>
      <c r="AG10" t="s">
        <v>2587</v>
      </c>
      <c r="AH10" t="s">
        <v>1257</v>
      </c>
      <c r="AI10" t="e">
        <v>#N/A</v>
      </c>
      <c r="AJ10" t="s">
        <v>26</v>
      </c>
      <c r="AK10" t="s">
        <v>26</v>
      </c>
      <c r="AL10" t="s">
        <v>26</v>
      </c>
      <c r="AM10" t="s">
        <v>26</v>
      </c>
      <c r="AN10" t="e">
        <v>#N/A</v>
      </c>
      <c r="AO10" t="s">
        <v>26</v>
      </c>
      <c r="AP10" t="s">
        <v>26</v>
      </c>
      <c r="AQ10" t="s">
        <v>26</v>
      </c>
      <c r="AR10" t="s">
        <v>26</v>
      </c>
      <c r="AS10" t="e">
        <v>#N/A</v>
      </c>
      <c r="AT10" t="s">
        <v>26</v>
      </c>
      <c r="AU10" t="s">
        <v>26</v>
      </c>
      <c r="AV10" t="e">
        <v>#N/A</v>
      </c>
      <c r="AW10" t="s">
        <v>26</v>
      </c>
      <c r="AX10" t="s">
        <v>26</v>
      </c>
      <c r="AY10" t="s">
        <v>26</v>
      </c>
      <c r="AZ10" t="s">
        <v>26</v>
      </c>
      <c r="BA10" t="s">
        <v>26</v>
      </c>
      <c r="BB10" t="s">
        <v>26</v>
      </c>
      <c r="BC10" t="s">
        <v>26</v>
      </c>
      <c r="BD10" t="s">
        <v>26</v>
      </c>
      <c r="BE10" t="s">
        <v>26</v>
      </c>
      <c r="BF10" t="s">
        <v>26</v>
      </c>
      <c r="BG10" t="s">
        <v>26</v>
      </c>
      <c r="BH10" t="s">
        <v>26</v>
      </c>
      <c r="BI10" t="s">
        <v>26</v>
      </c>
      <c r="BJ10" t="s">
        <v>26</v>
      </c>
      <c r="BK10" t="s">
        <v>26</v>
      </c>
      <c r="BL10" t="s">
        <v>26</v>
      </c>
      <c r="BM10" t="s">
        <v>26</v>
      </c>
      <c r="BN10" t="s">
        <v>26</v>
      </c>
      <c r="BO10" t="s">
        <v>26</v>
      </c>
      <c r="BP10" t="s">
        <v>26</v>
      </c>
      <c r="BQ10" t="s">
        <v>26</v>
      </c>
      <c r="BR10" t="s">
        <v>26</v>
      </c>
      <c r="BS10" t="s">
        <v>26</v>
      </c>
      <c r="BT10" t="s">
        <v>26</v>
      </c>
      <c r="BU10" t="s">
        <v>26</v>
      </c>
      <c r="BV10" t="s">
        <v>26</v>
      </c>
    </row>
    <row r="11" spans="1:75" hidden="1" x14ac:dyDescent="0.25">
      <c r="A11" t="s">
        <v>1220</v>
      </c>
      <c r="B11" t="s">
        <v>1221</v>
      </c>
      <c r="C11">
        <v>208</v>
      </c>
      <c r="D11" t="s">
        <v>700</v>
      </c>
      <c r="E11" t="s">
        <v>700</v>
      </c>
      <c r="F11" t="s">
        <v>1258</v>
      </c>
      <c r="G11" t="s">
        <v>1259</v>
      </c>
      <c r="H11" t="s">
        <v>667</v>
      </c>
      <c r="I11" t="s">
        <v>299</v>
      </c>
      <c r="J11" t="s">
        <v>702</v>
      </c>
      <c r="K11" t="s">
        <v>1260</v>
      </c>
      <c r="M11" t="s">
        <v>1261</v>
      </c>
      <c r="P11" t="s">
        <v>1262</v>
      </c>
      <c r="Q11" t="s">
        <v>1232</v>
      </c>
      <c r="S11" t="s">
        <v>1263</v>
      </c>
      <c r="T11" t="s">
        <v>699</v>
      </c>
      <c r="V11" t="s">
        <v>703</v>
      </c>
      <c r="W11" t="s">
        <v>704</v>
      </c>
      <c r="X11" t="s">
        <v>24</v>
      </c>
      <c r="Z11" t="s">
        <v>699</v>
      </c>
      <c r="AA11" t="s">
        <v>699</v>
      </c>
      <c r="AC11" t="s">
        <v>26</v>
      </c>
      <c r="AD11" t="s">
        <v>2588</v>
      </c>
      <c r="AE11" t="s">
        <v>2589</v>
      </c>
      <c r="AF11" t="s">
        <v>2590</v>
      </c>
      <c r="AG11" t="s">
        <v>2591</v>
      </c>
      <c r="AH11" t="s">
        <v>1383</v>
      </c>
      <c r="AI11" t="e">
        <v>#N/A</v>
      </c>
      <c r="AJ11" t="s">
        <v>26</v>
      </c>
      <c r="AK11" t="s">
        <v>26</v>
      </c>
      <c r="AL11" t="s">
        <v>26</v>
      </c>
      <c r="AM11" t="s">
        <v>26</v>
      </c>
      <c r="AN11" t="e">
        <v>#N/A</v>
      </c>
      <c r="AO11" t="s">
        <v>26</v>
      </c>
      <c r="AP11" t="s">
        <v>26</v>
      </c>
      <c r="AQ11" t="s">
        <v>26</v>
      </c>
      <c r="AR11" t="s">
        <v>26</v>
      </c>
      <c r="AS11" t="e">
        <v>#N/A</v>
      </c>
      <c r="AT11" t="s">
        <v>26</v>
      </c>
      <c r="AU11" t="s">
        <v>26</v>
      </c>
      <c r="AV11" t="e">
        <v>#N/A</v>
      </c>
      <c r="AW11" t="s">
        <v>26</v>
      </c>
      <c r="AX11" t="s">
        <v>26</v>
      </c>
      <c r="AY11" t="s">
        <v>26</v>
      </c>
      <c r="AZ11" t="s">
        <v>26</v>
      </c>
      <c r="BA11" t="s">
        <v>26</v>
      </c>
      <c r="BB11" t="s">
        <v>26</v>
      </c>
      <c r="BC11" t="s">
        <v>26</v>
      </c>
      <c r="BD11" t="s">
        <v>26</v>
      </c>
      <c r="BE11" t="s">
        <v>26</v>
      </c>
      <c r="BF11" t="s">
        <v>26</v>
      </c>
      <c r="BG11" t="s">
        <v>26</v>
      </c>
      <c r="BH11" t="s">
        <v>26</v>
      </c>
      <c r="BI11" t="s">
        <v>26</v>
      </c>
      <c r="BJ11" t="s">
        <v>26</v>
      </c>
      <c r="BK11" t="s">
        <v>26</v>
      </c>
      <c r="BL11" t="s">
        <v>26</v>
      </c>
      <c r="BM11" t="s">
        <v>26</v>
      </c>
      <c r="BN11" t="s">
        <v>26</v>
      </c>
      <c r="BO11" t="s">
        <v>26</v>
      </c>
      <c r="BP11" t="s">
        <v>26</v>
      </c>
      <c r="BQ11" t="s">
        <v>26</v>
      </c>
      <c r="BR11" t="s">
        <v>26</v>
      </c>
      <c r="BS11" t="s">
        <v>26</v>
      </c>
      <c r="BT11" t="s">
        <v>26</v>
      </c>
      <c r="BU11" t="s">
        <v>26</v>
      </c>
      <c r="BV11" t="s">
        <v>26</v>
      </c>
    </row>
    <row r="12" spans="1:75" hidden="1" x14ac:dyDescent="0.25">
      <c r="A12" t="s">
        <v>1220</v>
      </c>
      <c r="B12" t="s">
        <v>1221</v>
      </c>
      <c r="C12">
        <v>208</v>
      </c>
      <c r="D12" t="s">
        <v>700</v>
      </c>
      <c r="E12" t="s">
        <v>700</v>
      </c>
      <c r="F12" t="s">
        <v>1258</v>
      </c>
      <c r="G12" t="s">
        <v>1259</v>
      </c>
      <c r="H12" t="s">
        <v>667</v>
      </c>
      <c r="I12" t="s">
        <v>19</v>
      </c>
      <c r="J12" t="s">
        <v>1264</v>
      </c>
      <c r="K12" t="s">
        <v>1265</v>
      </c>
      <c r="M12" t="s">
        <v>1266</v>
      </c>
      <c r="N12" t="s">
        <v>1259</v>
      </c>
      <c r="O12">
        <v>33145</v>
      </c>
      <c r="P12" t="s">
        <v>667</v>
      </c>
      <c r="Q12" t="s">
        <v>1232</v>
      </c>
      <c r="V12" t="s">
        <v>703</v>
      </c>
      <c r="W12" t="s">
        <v>1267</v>
      </c>
      <c r="X12" t="s">
        <v>24</v>
      </c>
      <c r="AC12" t="s">
        <v>26</v>
      </c>
      <c r="AD12" t="s">
        <v>2588</v>
      </c>
      <c r="AE12" t="s">
        <v>2589</v>
      </c>
      <c r="AF12" t="s">
        <v>2590</v>
      </c>
      <c r="AG12" t="s">
        <v>2591</v>
      </c>
      <c r="AH12" t="s">
        <v>1383</v>
      </c>
      <c r="AI12" t="e">
        <v>#N/A</v>
      </c>
      <c r="AJ12" t="s">
        <v>26</v>
      </c>
      <c r="AK12" t="s">
        <v>26</v>
      </c>
      <c r="AL12" t="s">
        <v>26</v>
      </c>
      <c r="AM12" t="s">
        <v>26</v>
      </c>
      <c r="AN12" t="e">
        <v>#N/A</v>
      </c>
      <c r="AO12" t="s">
        <v>26</v>
      </c>
      <c r="AP12" t="s">
        <v>26</v>
      </c>
      <c r="AQ12" t="s">
        <v>26</v>
      </c>
      <c r="AR12" t="s">
        <v>26</v>
      </c>
      <c r="AS12" t="e">
        <v>#N/A</v>
      </c>
      <c r="AT12" t="s">
        <v>26</v>
      </c>
      <c r="AU12" t="s">
        <v>26</v>
      </c>
      <c r="AV12" t="e">
        <v>#N/A</v>
      </c>
      <c r="AW12" t="s">
        <v>26</v>
      </c>
      <c r="AX12" t="s">
        <v>26</v>
      </c>
      <c r="AY12" t="s">
        <v>26</v>
      </c>
      <c r="AZ12" t="s">
        <v>26</v>
      </c>
      <c r="BA12" t="s">
        <v>26</v>
      </c>
      <c r="BB12" t="s">
        <v>26</v>
      </c>
      <c r="BC12" t="s">
        <v>26</v>
      </c>
      <c r="BD12" t="s">
        <v>26</v>
      </c>
      <c r="BE12" t="s">
        <v>26</v>
      </c>
      <c r="BF12" t="s">
        <v>26</v>
      </c>
      <c r="BG12" t="s">
        <v>26</v>
      </c>
      <c r="BH12" t="s">
        <v>26</v>
      </c>
      <c r="BI12" t="s">
        <v>26</v>
      </c>
      <c r="BJ12" t="s">
        <v>26</v>
      </c>
      <c r="BK12" t="s">
        <v>26</v>
      </c>
      <c r="BL12" t="s">
        <v>26</v>
      </c>
      <c r="BM12" t="s">
        <v>26</v>
      </c>
      <c r="BN12" t="s">
        <v>26</v>
      </c>
      <c r="BO12" t="s">
        <v>26</v>
      </c>
      <c r="BP12" t="s">
        <v>26</v>
      </c>
      <c r="BQ12" t="s">
        <v>26</v>
      </c>
      <c r="BR12" t="s">
        <v>26</v>
      </c>
      <c r="BS12" t="s">
        <v>26</v>
      </c>
      <c r="BT12" t="s">
        <v>26</v>
      </c>
      <c r="BU12" t="s">
        <v>26</v>
      </c>
      <c r="BV12" t="s">
        <v>26</v>
      </c>
    </row>
    <row r="13" spans="1:75" hidden="1" x14ac:dyDescent="0.25">
      <c r="A13" t="s">
        <v>1220</v>
      </c>
      <c r="B13" t="s">
        <v>1221</v>
      </c>
      <c r="C13">
        <v>209</v>
      </c>
      <c r="D13" t="s">
        <v>44</v>
      </c>
      <c r="E13" t="s">
        <v>44</v>
      </c>
      <c r="F13" t="s">
        <v>1268</v>
      </c>
      <c r="G13" t="s">
        <v>1269</v>
      </c>
      <c r="H13" t="s">
        <v>667</v>
      </c>
      <c r="I13" t="s">
        <v>43</v>
      </c>
      <c r="J13" t="s">
        <v>45</v>
      </c>
      <c r="K13" t="s">
        <v>1270</v>
      </c>
      <c r="L13" t="s">
        <v>1271</v>
      </c>
      <c r="M13" t="s">
        <v>1272</v>
      </c>
      <c r="N13" t="s">
        <v>1269</v>
      </c>
      <c r="O13">
        <v>85260</v>
      </c>
      <c r="P13" t="s">
        <v>667</v>
      </c>
      <c r="Q13" t="s">
        <v>1241</v>
      </c>
      <c r="R13" t="s">
        <v>41</v>
      </c>
      <c r="S13" t="s">
        <v>1273</v>
      </c>
      <c r="T13" t="s">
        <v>705</v>
      </c>
      <c r="V13" t="s">
        <v>46</v>
      </c>
      <c r="W13" t="s">
        <v>47</v>
      </c>
      <c r="X13" t="s">
        <v>24</v>
      </c>
      <c r="Y13" t="s">
        <v>41</v>
      </c>
      <c r="Z13" t="s">
        <v>710</v>
      </c>
      <c r="AA13" t="s">
        <v>705</v>
      </c>
      <c r="AB13" t="s">
        <v>710</v>
      </c>
      <c r="AC13" t="s">
        <v>26</v>
      </c>
      <c r="AD13" t="s">
        <v>2592</v>
      </c>
      <c r="AE13" t="s">
        <v>2593</v>
      </c>
      <c r="AF13" t="s">
        <v>2594</v>
      </c>
      <c r="AG13" t="s">
        <v>2595</v>
      </c>
      <c r="AH13" t="s">
        <v>1277</v>
      </c>
      <c r="AI13" t="e">
        <v>#N/A</v>
      </c>
      <c r="AJ13" t="s">
        <v>26</v>
      </c>
      <c r="AK13" t="s">
        <v>26</v>
      </c>
      <c r="AL13" t="s">
        <v>26</v>
      </c>
      <c r="AM13" t="s">
        <v>26</v>
      </c>
      <c r="AN13" t="e">
        <v>#N/A</v>
      </c>
      <c r="AO13" t="s">
        <v>26</v>
      </c>
      <c r="AP13" t="s">
        <v>26</v>
      </c>
      <c r="AQ13" t="s">
        <v>26</v>
      </c>
      <c r="AR13" t="s">
        <v>26</v>
      </c>
      <c r="AS13" t="e">
        <v>#N/A</v>
      </c>
      <c r="AT13" t="s">
        <v>26</v>
      </c>
      <c r="AU13" t="s">
        <v>26</v>
      </c>
      <c r="AV13" t="e">
        <v>#N/A</v>
      </c>
      <c r="AW13" t="s">
        <v>26</v>
      </c>
      <c r="AX13" t="s">
        <v>26</v>
      </c>
      <c r="AY13" t="s">
        <v>26</v>
      </c>
      <c r="AZ13" t="s">
        <v>26</v>
      </c>
      <c r="BA13" t="s">
        <v>26</v>
      </c>
      <c r="BB13" t="s">
        <v>26</v>
      </c>
      <c r="BC13" t="s">
        <v>26</v>
      </c>
      <c r="BD13" t="s">
        <v>26</v>
      </c>
      <c r="BE13" t="s">
        <v>26</v>
      </c>
      <c r="BF13" t="s">
        <v>26</v>
      </c>
      <c r="BG13" t="s">
        <v>26</v>
      </c>
      <c r="BH13" t="s">
        <v>26</v>
      </c>
      <c r="BI13" t="s">
        <v>26</v>
      </c>
      <c r="BJ13" t="s">
        <v>26</v>
      </c>
      <c r="BK13" t="s">
        <v>26</v>
      </c>
      <c r="BL13" t="s">
        <v>26</v>
      </c>
      <c r="BM13" t="s">
        <v>26</v>
      </c>
      <c r="BN13" t="s">
        <v>26</v>
      </c>
      <c r="BO13" t="s">
        <v>26</v>
      </c>
      <c r="BP13" t="s">
        <v>26</v>
      </c>
      <c r="BQ13" t="s">
        <v>26</v>
      </c>
      <c r="BR13" t="s">
        <v>26</v>
      </c>
      <c r="BS13" t="s">
        <v>26</v>
      </c>
      <c r="BT13" t="s">
        <v>26</v>
      </c>
      <c r="BU13" t="s">
        <v>3140</v>
      </c>
      <c r="BV13" t="s">
        <v>3140</v>
      </c>
    </row>
    <row r="14" spans="1:75" hidden="1" x14ac:dyDescent="0.25">
      <c r="A14" t="s">
        <v>1220</v>
      </c>
      <c r="B14" t="s">
        <v>1221</v>
      </c>
      <c r="C14">
        <v>209</v>
      </c>
      <c r="D14" t="s">
        <v>44</v>
      </c>
      <c r="E14" t="s">
        <v>44</v>
      </c>
      <c r="F14" t="s">
        <v>1268</v>
      </c>
      <c r="G14" t="s">
        <v>1269</v>
      </c>
      <c r="H14" t="s">
        <v>667</v>
      </c>
      <c r="I14" t="s">
        <v>19</v>
      </c>
      <c r="J14" t="s">
        <v>708</v>
      </c>
      <c r="K14" t="s">
        <v>1274</v>
      </c>
      <c r="L14" t="s">
        <v>1275</v>
      </c>
      <c r="M14" t="s">
        <v>1276</v>
      </c>
      <c r="N14" t="s">
        <v>1277</v>
      </c>
      <c r="O14">
        <v>99921</v>
      </c>
      <c r="P14" t="s">
        <v>667</v>
      </c>
      <c r="Q14" t="s">
        <v>1232</v>
      </c>
      <c r="T14" t="s">
        <v>707</v>
      </c>
      <c r="V14" t="s">
        <v>486</v>
      </c>
      <c r="W14" t="s">
        <v>709</v>
      </c>
      <c r="X14" t="s">
        <v>156</v>
      </c>
      <c r="Z14" t="s">
        <v>707</v>
      </c>
      <c r="AC14" t="s">
        <v>26</v>
      </c>
      <c r="AD14" t="s">
        <v>2592</v>
      </c>
      <c r="AE14" t="s">
        <v>2593</v>
      </c>
      <c r="AF14" t="s">
        <v>2594</v>
      </c>
      <c r="AG14" t="s">
        <v>2595</v>
      </c>
      <c r="AH14" t="s">
        <v>1277</v>
      </c>
      <c r="AI14" t="e">
        <v>#N/A</v>
      </c>
      <c r="AJ14" t="s">
        <v>26</v>
      </c>
      <c r="AK14" t="s">
        <v>26</v>
      </c>
      <c r="AL14" t="s">
        <v>26</v>
      </c>
      <c r="AM14" t="s">
        <v>26</v>
      </c>
      <c r="AN14" t="e">
        <v>#N/A</v>
      </c>
      <c r="AO14" t="s">
        <v>26</v>
      </c>
      <c r="AP14" t="s">
        <v>26</v>
      </c>
      <c r="AQ14" t="s">
        <v>26</v>
      </c>
      <c r="AR14" t="s">
        <v>26</v>
      </c>
      <c r="AS14" t="e">
        <v>#N/A</v>
      </c>
      <c r="AT14" t="s">
        <v>26</v>
      </c>
      <c r="AU14" t="s">
        <v>26</v>
      </c>
      <c r="AV14" t="e">
        <v>#N/A</v>
      </c>
      <c r="AW14" t="s">
        <v>26</v>
      </c>
      <c r="AX14" t="s">
        <v>26</v>
      </c>
      <c r="AY14" t="s">
        <v>26</v>
      </c>
      <c r="AZ14" t="s">
        <v>26</v>
      </c>
      <c r="BA14" t="s">
        <v>26</v>
      </c>
      <c r="BB14" t="s">
        <v>26</v>
      </c>
      <c r="BC14" t="s">
        <v>26</v>
      </c>
      <c r="BD14" t="s">
        <v>26</v>
      </c>
      <c r="BE14" t="s">
        <v>26</v>
      </c>
      <c r="BF14" t="s">
        <v>26</v>
      </c>
      <c r="BG14" t="s">
        <v>26</v>
      </c>
      <c r="BH14" t="s">
        <v>26</v>
      </c>
      <c r="BI14" t="s">
        <v>26</v>
      </c>
      <c r="BJ14" t="s">
        <v>26</v>
      </c>
      <c r="BK14" t="s">
        <v>26</v>
      </c>
      <c r="BL14" t="s">
        <v>26</v>
      </c>
      <c r="BM14" t="s">
        <v>26</v>
      </c>
      <c r="BN14" t="s">
        <v>26</v>
      </c>
      <c r="BO14" t="s">
        <v>26</v>
      </c>
      <c r="BP14" t="s">
        <v>26</v>
      </c>
      <c r="BQ14" t="s">
        <v>26</v>
      </c>
      <c r="BR14" t="s">
        <v>26</v>
      </c>
      <c r="BS14" t="s">
        <v>26</v>
      </c>
      <c r="BT14" t="s">
        <v>26</v>
      </c>
      <c r="BU14" t="s">
        <v>26</v>
      </c>
      <c r="BV14" t="s">
        <v>26</v>
      </c>
    </row>
    <row r="15" spans="1:75" hidden="1" x14ac:dyDescent="0.25">
      <c r="A15" t="s">
        <v>1220</v>
      </c>
      <c r="B15" t="s">
        <v>1221</v>
      </c>
      <c r="C15">
        <v>210</v>
      </c>
      <c r="D15" t="s">
        <v>50</v>
      </c>
      <c r="E15" t="s">
        <v>50</v>
      </c>
      <c r="F15" t="s">
        <v>1278</v>
      </c>
      <c r="G15" t="s">
        <v>1224</v>
      </c>
      <c r="H15" t="s">
        <v>667</v>
      </c>
      <c r="I15" t="s">
        <v>19</v>
      </c>
      <c r="J15" t="s">
        <v>51</v>
      </c>
      <c r="K15" t="s">
        <v>1279</v>
      </c>
      <c r="M15" t="s">
        <v>1280</v>
      </c>
      <c r="N15" t="s">
        <v>1224</v>
      </c>
      <c r="O15">
        <v>30309</v>
      </c>
      <c r="P15" t="s">
        <v>667</v>
      </c>
      <c r="Q15" t="s">
        <v>1232</v>
      </c>
      <c r="T15" t="s">
        <v>712</v>
      </c>
      <c r="V15" t="s">
        <v>52</v>
      </c>
      <c r="W15" t="s">
        <v>53</v>
      </c>
      <c r="X15" t="s">
        <v>54</v>
      </c>
      <c r="Y15" t="s">
        <v>48</v>
      </c>
      <c r="Z15" t="s">
        <v>712</v>
      </c>
      <c r="AC15" t="s">
        <v>26</v>
      </c>
      <c r="AD15" t="s">
        <v>2596</v>
      </c>
      <c r="AE15" t="s">
        <v>2597</v>
      </c>
      <c r="AF15" t="s">
        <v>2598</v>
      </c>
      <c r="AG15" t="s">
        <v>2599</v>
      </c>
      <c r="AH15" t="s">
        <v>1224</v>
      </c>
      <c r="AI15" t="e">
        <v>#N/A</v>
      </c>
      <c r="AJ15" t="s">
        <v>26</v>
      </c>
      <c r="AK15" t="s">
        <v>26</v>
      </c>
      <c r="AL15" t="s">
        <v>26</v>
      </c>
      <c r="AM15" t="s">
        <v>26</v>
      </c>
      <c r="AN15" t="e">
        <v>#N/A</v>
      </c>
      <c r="AO15" t="s">
        <v>26</v>
      </c>
      <c r="AP15" t="s">
        <v>26</v>
      </c>
      <c r="AQ15" t="s">
        <v>26</v>
      </c>
      <c r="AR15" t="s">
        <v>26</v>
      </c>
      <c r="AS15" t="e">
        <v>#N/A</v>
      </c>
      <c r="AT15" t="s">
        <v>26</v>
      </c>
      <c r="AU15" t="s">
        <v>26</v>
      </c>
      <c r="AV15" t="e">
        <v>#N/A</v>
      </c>
      <c r="AW15" t="s">
        <v>26</v>
      </c>
      <c r="AX15" t="s">
        <v>26</v>
      </c>
      <c r="AY15" t="s">
        <v>26</v>
      </c>
      <c r="AZ15" t="s">
        <v>26</v>
      </c>
      <c r="BA15" t="s">
        <v>26</v>
      </c>
      <c r="BB15" t="s">
        <v>26</v>
      </c>
      <c r="BC15" t="s">
        <v>26</v>
      </c>
      <c r="BD15" t="s">
        <v>26</v>
      </c>
      <c r="BE15" t="s">
        <v>26</v>
      </c>
      <c r="BF15" t="s">
        <v>26</v>
      </c>
      <c r="BG15" t="s">
        <v>26</v>
      </c>
      <c r="BH15" t="s">
        <v>26</v>
      </c>
      <c r="BI15" t="s">
        <v>26</v>
      </c>
      <c r="BJ15" t="s">
        <v>26</v>
      </c>
      <c r="BK15" t="s">
        <v>26</v>
      </c>
      <c r="BL15" t="s">
        <v>26</v>
      </c>
      <c r="BM15" t="s">
        <v>26</v>
      </c>
      <c r="BN15" t="s">
        <v>26</v>
      </c>
      <c r="BO15" t="s">
        <v>26</v>
      </c>
      <c r="BP15" t="s">
        <v>26</v>
      </c>
      <c r="BQ15" t="s">
        <v>26</v>
      </c>
      <c r="BR15" t="s">
        <v>26</v>
      </c>
      <c r="BS15" t="s">
        <v>26</v>
      </c>
      <c r="BT15" t="s">
        <v>26</v>
      </c>
      <c r="BU15" t="s">
        <v>26</v>
      </c>
      <c r="BV15" t="s">
        <v>3142</v>
      </c>
    </row>
    <row r="16" spans="1:75" hidden="1" x14ac:dyDescent="0.25">
      <c r="A16" t="s">
        <v>1220</v>
      </c>
      <c r="B16" t="s">
        <v>1221</v>
      </c>
      <c r="C16">
        <v>211</v>
      </c>
      <c r="D16" t="s">
        <v>58</v>
      </c>
      <c r="E16" t="s">
        <v>58</v>
      </c>
      <c r="F16" t="s">
        <v>1281</v>
      </c>
      <c r="H16" t="s">
        <v>714</v>
      </c>
      <c r="I16" t="s">
        <v>57</v>
      </c>
      <c r="J16" t="s">
        <v>64</v>
      </c>
      <c r="K16" t="s">
        <v>1282</v>
      </c>
      <c r="M16" t="s">
        <v>1283</v>
      </c>
      <c r="O16">
        <v>72410</v>
      </c>
      <c r="P16" t="s">
        <v>714</v>
      </c>
      <c r="Q16" t="s">
        <v>1232</v>
      </c>
      <c r="T16" t="s">
        <v>713</v>
      </c>
      <c r="V16" t="s">
        <v>65</v>
      </c>
      <c r="W16" t="s">
        <v>66</v>
      </c>
      <c r="Y16" t="s">
        <v>63</v>
      </c>
      <c r="Z16" t="s">
        <v>713</v>
      </c>
      <c r="AC16" t="s">
        <v>26</v>
      </c>
      <c r="AD16" t="s">
        <v>2600</v>
      </c>
      <c r="AE16" t="s">
        <v>2589</v>
      </c>
      <c r="AF16" t="s">
        <v>2601</v>
      </c>
      <c r="AG16" t="s">
        <v>2591</v>
      </c>
      <c r="AH16" t="s">
        <v>1383</v>
      </c>
      <c r="AI16" t="e">
        <v>#N/A</v>
      </c>
      <c r="AJ16" t="s">
        <v>26</v>
      </c>
      <c r="AK16" t="s">
        <v>26</v>
      </c>
      <c r="AL16" t="s">
        <v>26</v>
      </c>
      <c r="AM16" t="s">
        <v>26</v>
      </c>
      <c r="AN16" t="e">
        <v>#N/A</v>
      </c>
      <c r="AO16" t="s">
        <v>26</v>
      </c>
      <c r="AP16" t="s">
        <v>26</v>
      </c>
      <c r="AQ16" t="s">
        <v>26</v>
      </c>
      <c r="AR16" t="s">
        <v>26</v>
      </c>
      <c r="AS16" t="e">
        <v>#N/A</v>
      </c>
      <c r="AT16" t="s">
        <v>26</v>
      </c>
      <c r="AU16" t="s">
        <v>26</v>
      </c>
      <c r="AV16" t="e">
        <v>#N/A</v>
      </c>
      <c r="AW16" t="s">
        <v>26</v>
      </c>
      <c r="AX16" t="s">
        <v>26</v>
      </c>
      <c r="AY16" t="s">
        <v>26</v>
      </c>
      <c r="AZ16" t="s">
        <v>26</v>
      </c>
      <c r="BA16" t="s">
        <v>26</v>
      </c>
      <c r="BB16" t="s">
        <v>26</v>
      </c>
      <c r="BC16" t="s">
        <v>26</v>
      </c>
      <c r="BD16" t="s">
        <v>26</v>
      </c>
      <c r="BE16" t="s">
        <v>26</v>
      </c>
      <c r="BF16" t="s">
        <v>26</v>
      </c>
      <c r="BG16" t="s">
        <v>26</v>
      </c>
      <c r="BH16" t="s">
        <v>26</v>
      </c>
      <c r="BI16" t="s">
        <v>26</v>
      </c>
      <c r="BJ16" t="s">
        <v>26</v>
      </c>
      <c r="BK16" t="s">
        <v>26</v>
      </c>
      <c r="BL16" t="s">
        <v>26</v>
      </c>
      <c r="BM16" t="s">
        <v>26</v>
      </c>
      <c r="BN16" t="s">
        <v>26</v>
      </c>
      <c r="BO16" t="s">
        <v>26</v>
      </c>
      <c r="BP16" t="s">
        <v>26</v>
      </c>
      <c r="BQ16" t="s">
        <v>26</v>
      </c>
      <c r="BR16" t="s">
        <v>26</v>
      </c>
      <c r="BS16" t="s">
        <v>26</v>
      </c>
      <c r="BT16" t="s">
        <v>26</v>
      </c>
      <c r="BU16" t="s">
        <v>26</v>
      </c>
      <c r="BV16" t="s">
        <v>3142</v>
      </c>
      <c r="BW16" t="s">
        <v>1284</v>
      </c>
    </row>
    <row r="17" spans="1:74" hidden="1" x14ac:dyDescent="0.25">
      <c r="A17" t="s">
        <v>1220</v>
      </c>
      <c r="B17" t="s">
        <v>1221</v>
      </c>
      <c r="C17">
        <v>211</v>
      </c>
      <c r="D17" t="s">
        <v>58</v>
      </c>
      <c r="E17" t="s">
        <v>58</v>
      </c>
      <c r="F17" t="s">
        <v>1281</v>
      </c>
      <c r="H17" t="s">
        <v>714</v>
      </c>
      <c r="I17" t="s">
        <v>57</v>
      </c>
      <c r="J17" t="s">
        <v>59</v>
      </c>
      <c r="K17" t="s">
        <v>1285</v>
      </c>
      <c r="L17" t="s">
        <v>1286</v>
      </c>
      <c r="M17" t="s">
        <v>1287</v>
      </c>
      <c r="O17">
        <v>72920</v>
      </c>
      <c r="P17" t="s">
        <v>714</v>
      </c>
      <c r="Q17" t="s">
        <v>1232</v>
      </c>
      <c r="R17" t="s">
        <v>67</v>
      </c>
      <c r="S17" t="s">
        <v>1288</v>
      </c>
      <c r="T17" t="s">
        <v>715</v>
      </c>
      <c r="V17" t="s">
        <v>60</v>
      </c>
      <c r="W17" t="s">
        <v>61</v>
      </c>
      <c r="X17" t="s">
        <v>62</v>
      </c>
      <c r="Y17" t="s">
        <v>55</v>
      </c>
      <c r="Z17" t="s">
        <v>715</v>
      </c>
      <c r="AA17" t="s">
        <v>715</v>
      </c>
      <c r="AC17" t="s">
        <v>26</v>
      </c>
      <c r="AD17" t="s">
        <v>2600</v>
      </c>
      <c r="AE17" t="s">
        <v>2589</v>
      </c>
      <c r="AF17" t="s">
        <v>2601</v>
      </c>
      <c r="AG17" t="s">
        <v>2591</v>
      </c>
      <c r="AH17" t="s">
        <v>1383</v>
      </c>
      <c r="AI17" t="e">
        <v>#N/A</v>
      </c>
      <c r="AJ17" t="s">
        <v>26</v>
      </c>
      <c r="AK17" t="s">
        <v>26</v>
      </c>
      <c r="AL17" t="s">
        <v>26</v>
      </c>
      <c r="AM17" t="s">
        <v>26</v>
      </c>
      <c r="AN17" t="e">
        <v>#N/A</v>
      </c>
      <c r="AO17" t="s">
        <v>26</v>
      </c>
      <c r="AP17" t="s">
        <v>26</v>
      </c>
      <c r="AQ17" t="s">
        <v>26</v>
      </c>
      <c r="AR17" t="s">
        <v>26</v>
      </c>
      <c r="AS17" t="e">
        <v>#N/A</v>
      </c>
      <c r="AT17" t="s">
        <v>26</v>
      </c>
      <c r="AU17" t="s">
        <v>26</v>
      </c>
      <c r="AV17" t="e">
        <v>#N/A</v>
      </c>
      <c r="AW17" t="s">
        <v>26</v>
      </c>
      <c r="AX17" t="s">
        <v>26</v>
      </c>
      <c r="AY17" t="s">
        <v>26</v>
      </c>
      <c r="AZ17" t="s">
        <v>26</v>
      </c>
      <c r="BA17" t="s">
        <v>26</v>
      </c>
      <c r="BB17" t="s">
        <v>26</v>
      </c>
      <c r="BC17" t="s">
        <v>26</v>
      </c>
      <c r="BD17" t="s">
        <v>26</v>
      </c>
      <c r="BE17" t="s">
        <v>26</v>
      </c>
      <c r="BF17" t="s">
        <v>26</v>
      </c>
      <c r="BG17" t="s">
        <v>26</v>
      </c>
      <c r="BH17" t="s">
        <v>26</v>
      </c>
      <c r="BI17" t="s">
        <v>26</v>
      </c>
      <c r="BJ17" t="s">
        <v>26</v>
      </c>
      <c r="BK17" t="s">
        <v>26</v>
      </c>
      <c r="BL17" t="s">
        <v>26</v>
      </c>
      <c r="BM17" t="s">
        <v>26</v>
      </c>
      <c r="BN17" t="s">
        <v>26</v>
      </c>
      <c r="BO17" t="s">
        <v>26</v>
      </c>
      <c r="BP17" t="s">
        <v>26</v>
      </c>
      <c r="BQ17" t="s">
        <v>26</v>
      </c>
      <c r="BR17" t="s">
        <v>26</v>
      </c>
      <c r="BS17" t="s">
        <v>26</v>
      </c>
      <c r="BT17" t="s">
        <v>26</v>
      </c>
      <c r="BU17" t="s">
        <v>3141</v>
      </c>
      <c r="BV17" t="s">
        <v>3142</v>
      </c>
    </row>
    <row r="18" spans="1:74" hidden="1" x14ac:dyDescent="0.25">
      <c r="A18" t="s">
        <v>1220</v>
      </c>
      <c r="B18" t="s">
        <v>1221</v>
      </c>
      <c r="C18">
        <v>211</v>
      </c>
      <c r="D18" t="s">
        <v>58</v>
      </c>
      <c r="E18" t="s">
        <v>58</v>
      </c>
      <c r="F18" t="s">
        <v>1281</v>
      </c>
      <c r="H18" t="s">
        <v>714</v>
      </c>
      <c r="I18" t="s">
        <v>36</v>
      </c>
      <c r="J18" t="s">
        <v>69</v>
      </c>
      <c r="K18" t="s">
        <v>1289</v>
      </c>
      <c r="M18" t="s">
        <v>1290</v>
      </c>
      <c r="N18" t="s">
        <v>1291</v>
      </c>
      <c r="O18">
        <v>19963</v>
      </c>
      <c r="P18" t="s">
        <v>667</v>
      </c>
      <c r="Q18" t="s">
        <v>1232</v>
      </c>
      <c r="T18" t="s">
        <v>716</v>
      </c>
      <c r="V18" t="s">
        <v>70</v>
      </c>
      <c r="W18" t="s">
        <v>71</v>
      </c>
      <c r="Y18" t="s">
        <v>68</v>
      </c>
      <c r="Z18" t="s">
        <v>716</v>
      </c>
      <c r="AC18" t="s">
        <v>26</v>
      </c>
      <c r="AD18" t="s">
        <v>2600</v>
      </c>
      <c r="AE18" t="s">
        <v>2589</v>
      </c>
      <c r="AF18" t="s">
        <v>2601</v>
      </c>
      <c r="AG18" t="s">
        <v>2591</v>
      </c>
      <c r="AH18" t="s">
        <v>1383</v>
      </c>
      <c r="AI18" t="e">
        <v>#N/A</v>
      </c>
      <c r="AJ18" t="s">
        <v>26</v>
      </c>
      <c r="AK18" t="s">
        <v>26</v>
      </c>
      <c r="AL18" t="s">
        <v>26</v>
      </c>
      <c r="AM18" t="s">
        <v>26</v>
      </c>
      <c r="AN18" t="e">
        <v>#N/A</v>
      </c>
      <c r="AO18" t="s">
        <v>26</v>
      </c>
      <c r="AP18" t="s">
        <v>26</v>
      </c>
      <c r="AQ18" t="s">
        <v>26</v>
      </c>
      <c r="AR18" t="s">
        <v>26</v>
      </c>
      <c r="AS18" t="e">
        <v>#N/A</v>
      </c>
      <c r="AT18" t="s">
        <v>26</v>
      </c>
      <c r="AU18" t="s">
        <v>26</v>
      </c>
      <c r="AV18" t="e">
        <v>#N/A</v>
      </c>
      <c r="AW18" t="s">
        <v>26</v>
      </c>
      <c r="AX18" t="s">
        <v>26</v>
      </c>
      <c r="AY18" t="s">
        <v>26</v>
      </c>
      <c r="AZ18" t="s">
        <v>26</v>
      </c>
      <c r="BA18" t="s">
        <v>26</v>
      </c>
      <c r="BB18" t="s">
        <v>26</v>
      </c>
      <c r="BC18" t="s">
        <v>26</v>
      </c>
      <c r="BD18" t="s">
        <v>26</v>
      </c>
      <c r="BE18" t="s">
        <v>26</v>
      </c>
      <c r="BF18" t="s">
        <v>26</v>
      </c>
      <c r="BG18" t="s">
        <v>26</v>
      </c>
      <c r="BH18" t="s">
        <v>26</v>
      </c>
      <c r="BI18" t="s">
        <v>26</v>
      </c>
      <c r="BJ18" t="s">
        <v>26</v>
      </c>
      <c r="BK18" t="s">
        <v>26</v>
      </c>
      <c r="BL18" t="s">
        <v>26</v>
      </c>
      <c r="BM18" t="s">
        <v>26</v>
      </c>
      <c r="BN18" t="s">
        <v>26</v>
      </c>
      <c r="BO18" t="s">
        <v>26</v>
      </c>
      <c r="BP18" t="s">
        <v>26</v>
      </c>
      <c r="BQ18" t="s">
        <v>26</v>
      </c>
      <c r="BR18" t="s">
        <v>26</v>
      </c>
      <c r="BS18" t="s">
        <v>26</v>
      </c>
      <c r="BT18" t="s">
        <v>26</v>
      </c>
      <c r="BU18" t="s">
        <v>26</v>
      </c>
      <c r="BV18" t="s">
        <v>3142</v>
      </c>
    </row>
    <row r="19" spans="1:74" hidden="1" x14ac:dyDescent="0.25">
      <c r="A19" t="s">
        <v>1220</v>
      </c>
      <c r="B19" t="s">
        <v>1221</v>
      </c>
      <c r="C19">
        <v>212</v>
      </c>
      <c r="D19" t="s">
        <v>718</v>
      </c>
      <c r="E19" t="s">
        <v>718</v>
      </c>
      <c r="F19" t="s">
        <v>1243</v>
      </c>
      <c r="G19" t="s">
        <v>1244</v>
      </c>
      <c r="H19" t="s">
        <v>667</v>
      </c>
      <c r="I19" t="s">
        <v>19</v>
      </c>
      <c r="J19" t="s">
        <v>720</v>
      </c>
      <c r="K19" t="s">
        <v>1292</v>
      </c>
      <c r="M19" t="s">
        <v>1293</v>
      </c>
      <c r="N19" t="s">
        <v>1244</v>
      </c>
      <c r="O19">
        <v>98292</v>
      </c>
      <c r="P19" t="s">
        <v>667</v>
      </c>
      <c r="Q19" t="s">
        <v>1232</v>
      </c>
      <c r="T19" t="s">
        <v>717</v>
      </c>
      <c r="V19" t="s">
        <v>721</v>
      </c>
      <c r="W19" t="s">
        <v>722</v>
      </c>
      <c r="X19" t="s">
        <v>156</v>
      </c>
      <c r="Z19" t="s">
        <v>717</v>
      </c>
      <c r="AC19" t="s">
        <v>26</v>
      </c>
      <c r="AD19" t="s">
        <v>2602</v>
      </c>
      <c r="AE19" t="s">
        <v>2603</v>
      </c>
      <c r="AF19" t="s">
        <v>2604</v>
      </c>
      <c r="AG19" t="s">
        <v>2605</v>
      </c>
      <c r="AH19" t="s">
        <v>1244</v>
      </c>
      <c r="AI19" t="e">
        <v>#N/A</v>
      </c>
      <c r="AJ19" t="s">
        <v>26</v>
      </c>
      <c r="AK19" t="s">
        <v>26</v>
      </c>
      <c r="AL19" t="s">
        <v>26</v>
      </c>
      <c r="AM19" t="s">
        <v>26</v>
      </c>
      <c r="AN19" t="e">
        <v>#N/A</v>
      </c>
      <c r="AO19" t="s">
        <v>26</v>
      </c>
      <c r="AP19" t="s">
        <v>26</v>
      </c>
      <c r="AQ19" t="s">
        <v>26</v>
      </c>
      <c r="AR19" t="s">
        <v>26</v>
      </c>
      <c r="AS19" t="e">
        <v>#N/A</v>
      </c>
      <c r="AT19" t="s">
        <v>26</v>
      </c>
      <c r="AU19" t="s">
        <v>26</v>
      </c>
      <c r="AV19" t="e">
        <v>#N/A</v>
      </c>
      <c r="AW19" t="s">
        <v>26</v>
      </c>
      <c r="AX19" t="s">
        <v>26</v>
      </c>
      <c r="AY19" t="s">
        <v>26</v>
      </c>
      <c r="AZ19" t="s">
        <v>26</v>
      </c>
      <c r="BA19" t="s">
        <v>26</v>
      </c>
      <c r="BB19" t="s">
        <v>26</v>
      </c>
      <c r="BC19" t="s">
        <v>26</v>
      </c>
      <c r="BD19" t="s">
        <v>26</v>
      </c>
      <c r="BE19" t="s">
        <v>26</v>
      </c>
      <c r="BF19" t="s">
        <v>26</v>
      </c>
      <c r="BG19" t="s">
        <v>26</v>
      </c>
      <c r="BH19" t="s">
        <v>26</v>
      </c>
      <c r="BI19" t="s">
        <v>26</v>
      </c>
      <c r="BJ19" t="s">
        <v>26</v>
      </c>
      <c r="BK19" t="s">
        <v>26</v>
      </c>
      <c r="BL19" t="s">
        <v>26</v>
      </c>
      <c r="BM19" t="s">
        <v>26</v>
      </c>
      <c r="BN19" t="s">
        <v>26</v>
      </c>
      <c r="BO19" t="s">
        <v>26</v>
      </c>
      <c r="BP19" t="s">
        <v>26</v>
      </c>
      <c r="BQ19" t="s">
        <v>26</v>
      </c>
      <c r="BR19" t="s">
        <v>26</v>
      </c>
      <c r="BS19" t="s">
        <v>26</v>
      </c>
      <c r="BT19" t="s">
        <v>26</v>
      </c>
      <c r="BU19" t="s">
        <v>26</v>
      </c>
      <c r="BV19" t="s">
        <v>26</v>
      </c>
    </row>
    <row r="20" spans="1:74" hidden="1" x14ac:dyDescent="0.25">
      <c r="A20" t="s">
        <v>1220</v>
      </c>
      <c r="B20" t="s">
        <v>1221</v>
      </c>
      <c r="C20">
        <v>213</v>
      </c>
      <c r="D20" t="s">
        <v>724</v>
      </c>
      <c r="E20" t="s">
        <v>724</v>
      </c>
      <c r="F20" t="s">
        <v>1294</v>
      </c>
      <c r="G20" t="s">
        <v>1295</v>
      </c>
      <c r="H20" t="s">
        <v>667</v>
      </c>
      <c r="I20" t="s">
        <v>19</v>
      </c>
      <c r="J20" t="s">
        <v>726</v>
      </c>
      <c r="K20" t="s">
        <v>1296</v>
      </c>
      <c r="M20" t="s">
        <v>1297</v>
      </c>
      <c r="N20" t="s">
        <v>1295</v>
      </c>
      <c r="O20">
        <v>49002</v>
      </c>
      <c r="P20" t="s">
        <v>667</v>
      </c>
      <c r="Q20" t="s">
        <v>1232</v>
      </c>
      <c r="U20" t="s">
        <v>723</v>
      </c>
      <c r="V20" t="s">
        <v>536</v>
      </c>
      <c r="W20" t="s">
        <v>727</v>
      </c>
      <c r="X20" t="s">
        <v>156</v>
      </c>
      <c r="Z20" t="s">
        <v>723</v>
      </c>
      <c r="AB20" t="s">
        <v>723</v>
      </c>
      <c r="AC20" t="s">
        <v>2606</v>
      </c>
      <c r="AD20" t="s">
        <v>2607</v>
      </c>
      <c r="AE20" t="s">
        <v>2608</v>
      </c>
      <c r="AF20" t="s">
        <v>2609</v>
      </c>
      <c r="AG20" t="s">
        <v>2610</v>
      </c>
      <c r="AH20" t="s">
        <v>1295</v>
      </c>
      <c r="AI20" t="e">
        <v>#N/A</v>
      </c>
      <c r="AJ20" t="s">
        <v>26</v>
      </c>
      <c r="AK20" t="s">
        <v>26</v>
      </c>
      <c r="AL20" t="s">
        <v>26</v>
      </c>
      <c r="AM20" t="s">
        <v>26</v>
      </c>
      <c r="AN20" t="e">
        <v>#N/A</v>
      </c>
      <c r="AO20" t="s">
        <v>26</v>
      </c>
      <c r="AP20" t="s">
        <v>26</v>
      </c>
      <c r="AQ20" t="s">
        <v>26</v>
      </c>
      <c r="AR20" t="s">
        <v>26</v>
      </c>
      <c r="AS20" t="e">
        <v>#N/A</v>
      </c>
      <c r="AT20" t="s">
        <v>26</v>
      </c>
      <c r="AU20" t="s">
        <v>26</v>
      </c>
      <c r="AV20" t="e">
        <v>#N/A</v>
      </c>
      <c r="AW20" t="s">
        <v>2611</v>
      </c>
      <c r="AX20" t="s">
        <v>1957</v>
      </c>
      <c r="AY20" t="s">
        <v>26</v>
      </c>
      <c r="AZ20" t="s">
        <v>1382</v>
      </c>
      <c r="BA20" t="s">
        <v>2612</v>
      </c>
      <c r="BB20" t="s">
        <v>2613</v>
      </c>
      <c r="BC20" t="s">
        <v>2614</v>
      </c>
      <c r="BD20" t="s">
        <v>1385</v>
      </c>
      <c r="BE20" t="s">
        <v>2615</v>
      </c>
      <c r="BF20" t="s">
        <v>26</v>
      </c>
      <c r="BG20" t="s">
        <v>26</v>
      </c>
      <c r="BH20" t="s">
        <v>26</v>
      </c>
      <c r="BI20" t="s">
        <v>26</v>
      </c>
      <c r="BJ20" t="s">
        <v>26</v>
      </c>
      <c r="BK20" t="s">
        <v>26</v>
      </c>
      <c r="BL20" t="s">
        <v>26</v>
      </c>
      <c r="BM20" t="s">
        <v>26</v>
      </c>
      <c r="BN20" t="s">
        <v>26</v>
      </c>
      <c r="BO20" t="s">
        <v>26</v>
      </c>
      <c r="BP20" t="s">
        <v>26</v>
      </c>
      <c r="BQ20" t="s">
        <v>26</v>
      </c>
      <c r="BR20" t="s">
        <v>26</v>
      </c>
      <c r="BS20" t="s">
        <v>26</v>
      </c>
      <c r="BT20" t="s">
        <v>26</v>
      </c>
      <c r="BU20" t="s">
        <v>26</v>
      </c>
      <c r="BV20" t="s">
        <v>26</v>
      </c>
    </row>
    <row r="21" spans="1:74" x14ac:dyDescent="0.25">
      <c r="A21" t="s">
        <v>1220</v>
      </c>
      <c r="B21" t="s">
        <v>1221</v>
      </c>
      <c r="C21">
        <v>214</v>
      </c>
      <c r="D21" t="s">
        <v>74</v>
      </c>
      <c r="E21" t="s">
        <v>74</v>
      </c>
      <c r="F21" t="s">
        <v>1298</v>
      </c>
      <c r="G21" t="s">
        <v>1299</v>
      </c>
      <c r="H21" t="s">
        <v>667</v>
      </c>
      <c r="I21" t="s">
        <v>36</v>
      </c>
      <c r="J21" t="s">
        <v>729</v>
      </c>
      <c r="K21" t="s">
        <v>1300</v>
      </c>
      <c r="M21" t="s">
        <v>1301</v>
      </c>
      <c r="N21" t="s">
        <v>1299</v>
      </c>
      <c r="O21" t="s">
        <v>1302</v>
      </c>
      <c r="P21" t="s">
        <v>667</v>
      </c>
      <c r="Q21" t="s">
        <v>1232</v>
      </c>
      <c r="T21" t="s">
        <v>728</v>
      </c>
      <c r="V21" t="s">
        <v>76</v>
      </c>
      <c r="W21" t="s">
        <v>77</v>
      </c>
      <c r="Y21" t="s">
        <v>72</v>
      </c>
      <c r="Z21" t="s">
        <v>728</v>
      </c>
      <c r="AC21" t="s">
        <v>26</v>
      </c>
      <c r="AD21" t="s">
        <v>2616</v>
      </c>
      <c r="AE21" t="s">
        <v>2617</v>
      </c>
      <c r="AF21" t="s">
        <v>2618</v>
      </c>
      <c r="AG21" t="s">
        <v>2619</v>
      </c>
      <c r="AH21" t="s">
        <v>1306</v>
      </c>
      <c r="AI21" t="e">
        <v>#N/A</v>
      </c>
      <c r="AJ21" t="s">
        <v>26</v>
      </c>
      <c r="AK21" t="s">
        <v>26</v>
      </c>
      <c r="AL21" t="s">
        <v>26</v>
      </c>
      <c r="AM21" t="s">
        <v>26</v>
      </c>
      <c r="AN21" t="e">
        <v>#N/A</v>
      </c>
      <c r="AO21" t="s">
        <v>26</v>
      </c>
      <c r="AP21" t="s">
        <v>26</v>
      </c>
      <c r="AQ21" t="s">
        <v>26</v>
      </c>
      <c r="AR21" t="s">
        <v>26</v>
      </c>
      <c r="AS21" t="e">
        <v>#N/A</v>
      </c>
      <c r="AT21" t="s">
        <v>26</v>
      </c>
      <c r="AU21" t="s">
        <v>26</v>
      </c>
      <c r="AV21" t="e">
        <v>#N/A</v>
      </c>
      <c r="AW21" t="s">
        <v>26</v>
      </c>
      <c r="AX21" t="s">
        <v>26</v>
      </c>
      <c r="AY21" t="s">
        <v>26</v>
      </c>
      <c r="AZ21" t="s">
        <v>26</v>
      </c>
      <c r="BA21" t="s">
        <v>26</v>
      </c>
      <c r="BB21" t="s">
        <v>26</v>
      </c>
      <c r="BC21" t="s">
        <v>26</v>
      </c>
      <c r="BD21" t="s">
        <v>26</v>
      </c>
      <c r="BE21" t="s">
        <v>26</v>
      </c>
      <c r="BF21" t="s">
        <v>26</v>
      </c>
      <c r="BG21" t="s">
        <v>26</v>
      </c>
      <c r="BH21" t="s">
        <v>26</v>
      </c>
      <c r="BI21" t="s">
        <v>26</v>
      </c>
      <c r="BJ21" t="s">
        <v>26</v>
      </c>
      <c r="BK21" t="s">
        <v>26</v>
      </c>
      <c r="BL21" t="s">
        <v>26</v>
      </c>
      <c r="BM21" t="s">
        <v>26</v>
      </c>
      <c r="BN21" t="s">
        <v>26</v>
      </c>
      <c r="BO21" t="s">
        <v>26</v>
      </c>
      <c r="BP21" t="s">
        <v>26</v>
      </c>
      <c r="BQ21" t="s">
        <v>26</v>
      </c>
      <c r="BR21" t="s">
        <v>26</v>
      </c>
      <c r="BS21" t="s">
        <v>26</v>
      </c>
      <c r="BT21" t="s">
        <v>26</v>
      </c>
      <c r="BU21" t="s">
        <v>26</v>
      </c>
      <c r="BV21" t="s">
        <v>3143</v>
      </c>
    </row>
    <row r="22" spans="1:74" x14ac:dyDescent="0.25">
      <c r="A22" t="s">
        <v>1220</v>
      </c>
      <c r="B22" t="s">
        <v>1221</v>
      </c>
      <c r="C22">
        <v>214</v>
      </c>
      <c r="D22" t="s">
        <v>74</v>
      </c>
      <c r="E22" t="s">
        <v>74</v>
      </c>
      <c r="F22" t="s">
        <v>1298</v>
      </c>
      <c r="G22" t="s">
        <v>1299</v>
      </c>
      <c r="H22" t="s">
        <v>667</v>
      </c>
      <c r="I22" t="s">
        <v>19</v>
      </c>
      <c r="J22" t="s">
        <v>1303</v>
      </c>
      <c r="K22" t="s">
        <v>1304</v>
      </c>
      <c r="M22" t="s">
        <v>1305</v>
      </c>
      <c r="N22" t="s">
        <v>1306</v>
      </c>
      <c r="O22">
        <v>97520</v>
      </c>
      <c r="P22" t="s">
        <v>667</v>
      </c>
      <c r="Q22" t="s">
        <v>1232</v>
      </c>
      <c r="V22" t="s">
        <v>76</v>
      </c>
      <c r="W22" t="s">
        <v>77</v>
      </c>
      <c r="X22" t="s">
        <v>156</v>
      </c>
      <c r="Y22" t="s">
        <v>72</v>
      </c>
      <c r="AC22" t="s">
        <v>26</v>
      </c>
      <c r="AD22" t="s">
        <v>2616</v>
      </c>
      <c r="AE22" t="s">
        <v>2617</v>
      </c>
      <c r="AF22" t="s">
        <v>2618</v>
      </c>
      <c r="AG22" t="s">
        <v>2619</v>
      </c>
      <c r="AH22" t="s">
        <v>1306</v>
      </c>
      <c r="AI22" t="e">
        <v>#N/A</v>
      </c>
      <c r="AJ22" t="s">
        <v>26</v>
      </c>
      <c r="AK22" t="s">
        <v>26</v>
      </c>
      <c r="AL22" t="s">
        <v>26</v>
      </c>
      <c r="AM22" t="s">
        <v>26</v>
      </c>
      <c r="AN22" t="e">
        <v>#N/A</v>
      </c>
      <c r="AO22" t="s">
        <v>26</v>
      </c>
      <c r="AP22" t="s">
        <v>26</v>
      </c>
      <c r="AQ22" t="s">
        <v>26</v>
      </c>
      <c r="AR22" t="s">
        <v>26</v>
      </c>
      <c r="AS22" t="e">
        <v>#N/A</v>
      </c>
      <c r="AT22" t="s">
        <v>26</v>
      </c>
      <c r="AU22" t="s">
        <v>26</v>
      </c>
      <c r="AV22" t="e">
        <v>#N/A</v>
      </c>
      <c r="AW22" t="s">
        <v>26</v>
      </c>
      <c r="AX22" t="s">
        <v>26</v>
      </c>
      <c r="AY22" t="s">
        <v>26</v>
      </c>
      <c r="AZ22" t="s">
        <v>26</v>
      </c>
      <c r="BA22" t="s">
        <v>26</v>
      </c>
      <c r="BB22" t="s">
        <v>26</v>
      </c>
      <c r="BC22" t="s">
        <v>26</v>
      </c>
      <c r="BD22" t="s">
        <v>26</v>
      </c>
      <c r="BE22" t="s">
        <v>26</v>
      </c>
      <c r="BF22" t="s">
        <v>26</v>
      </c>
      <c r="BG22" t="s">
        <v>26</v>
      </c>
      <c r="BH22" t="s">
        <v>26</v>
      </c>
      <c r="BI22" t="s">
        <v>26</v>
      </c>
      <c r="BJ22" t="s">
        <v>26</v>
      </c>
      <c r="BK22" t="s">
        <v>26</v>
      </c>
      <c r="BL22" t="s">
        <v>26</v>
      </c>
      <c r="BM22" t="s">
        <v>26</v>
      </c>
      <c r="BN22" t="s">
        <v>26</v>
      </c>
      <c r="BO22" t="s">
        <v>26</v>
      </c>
      <c r="BP22" t="s">
        <v>26</v>
      </c>
      <c r="BQ22" t="s">
        <v>26</v>
      </c>
      <c r="BR22" t="s">
        <v>26</v>
      </c>
      <c r="BS22" t="s">
        <v>26</v>
      </c>
      <c r="BT22" t="s">
        <v>26</v>
      </c>
      <c r="BU22" t="s">
        <v>26</v>
      </c>
      <c r="BV22" t="s">
        <v>3143</v>
      </c>
    </row>
    <row r="23" spans="1:74" hidden="1" x14ac:dyDescent="0.25">
      <c r="A23" t="s">
        <v>1220</v>
      </c>
      <c r="B23" t="s">
        <v>1221</v>
      </c>
      <c r="C23">
        <v>215</v>
      </c>
      <c r="D23" t="s">
        <v>1307</v>
      </c>
      <c r="E23" t="s">
        <v>1307</v>
      </c>
      <c r="F23" t="s">
        <v>1223</v>
      </c>
      <c r="G23" t="s">
        <v>1224</v>
      </c>
      <c r="H23" t="s">
        <v>667</v>
      </c>
      <c r="I23" t="s">
        <v>36</v>
      </c>
      <c r="J23" t="s">
        <v>733</v>
      </c>
      <c r="K23" t="s">
        <v>1308</v>
      </c>
      <c r="L23" t="s">
        <v>1309</v>
      </c>
      <c r="M23" t="s">
        <v>1226</v>
      </c>
      <c r="N23" t="s">
        <v>1224</v>
      </c>
      <c r="O23" t="s">
        <v>1310</v>
      </c>
      <c r="P23" t="s">
        <v>667</v>
      </c>
      <c r="Q23" t="s">
        <v>1311</v>
      </c>
      <c r="S23" t="s">
        <v>1312</v>
      </c>
      <c r="T23" t="s">
        <v>730</v>
      </c>
      <c r="V23" t="s">
        <v>14</v>
      </c>
      <c r="W23" t="s">
        <v>15</v>
      </c>
      <c r="X23" t="s">
        <v>734</v>
      </c>
      <c r="Y23" t="s">
        <v>1313</v>
      </c>
      <c r="Z23" t="s">
        <v>730</v>
      </c>
      <c r="AC23" t="s">
        <v>26</v>
      </c>
      <c r="AD23" t="s">
        <v>2620</v>
      </c>
      <c r="AE23" t="s">
        <v>2621</v>
      </c>
      <c r="AF23" t="s">
        <v>2622</v>
      </c>
      <c r="AG23" t="s">
        <v>2623</v>
      </c>
      <c r="AH23" t="s">
        <v>1224</v>
      </c>
      <c r="AI23" t="e">
        <v>#N/A</v>
      </c>
      <c r="AJ23" t="s">
        <v>26</v>
      </c>
      <c r="AK23" t="s">
        <v>26</v>
      </c>
      <c r="AL23" t="s">
        <v>26</v>
      </c>
      <c r="AM23" t="s">
        <v>26</v>
      </c>
      <c r="AN23" t="e">
        <v>#N/A</v>
      </c>
      <c r="AO23" t="s">
        <v>26</v>
      </c>
      <c r="AP23" t="s">
        <v>26</v>
      </c>
      <c r="AQ23" t="s">
        <v>26</v>
      </c>
      <c r="AR23" t="s">
        <v>26</v>
      </c>
      <c r="AS23" t="e">
        <v>#N/A</v>
      </c>
      <c r="AT23" t="s">
        <v>26</v>
      </c>
      <c r="AU23" t="s">
        <v>26</v>
      </c>
      <c r="AV23" t="e">
        <v>#N/A</v>
      </c>
      <c r="AW23" t="s">
        <v>26</v>
      </c>
      <c r="AX23" t="s">
        <v>26</v>
      </c>
      <c r="AY23" t="s">
        <v>26</v>
      </c>
      <c r="AZ23" t="s">
        <v>26</v>
      </c>
      <c r="BA23" t="s">
        <v>26</v>
      </c>
      <c r="BB23" t="s">
        <v>26</v>
      </c>
      <c r="BC23" t="s">
        <v>26</v>
      </c>
      <c r="BD23" t="s">
        <v>26</v>
      </c>
      <c r="BE23" t="s">
        <v>26</v>
      </c>
      <c r="BF23" t="s">
        <v>26</v>
      </c>
      <c r="BG23" t="s">
        <v>26</v>
      </c>
      <c r="BH23" t="s">
        <v>26</v>
      </c>
      <c r="BI23" t="s">
        <v>26</v>
      </c>
      <c r="BJ23" t="s">
        <v>26</v>
      </c>
      <c r="BK23" t="s">
        <v>26</v>
      </c>
      <c r="BL23" t="s">
        <v>26</v>
      </c>
      <c r="BM23" t="s">
        <v>26</v>
      </c>
      <c r="BN23" t="s">
        <v>26</v>
      </c>
      <c r="BO23" t="s">
        <v>26</v>
      </c>
      <c r="BP23" t="s">
        <v>26</v>
      </c>
      <c r="BQ23" t="s">
        <v>26</v>
      </c>
      <c r="BR23" t="s">
        <v>26</v>
      </c>
      <c r="BS23" t="s">
        <v>26</v>
      </c>
      <c r="BT23" t="s">
        <v>26</v>
      </c>
      <c r="BU23" t="s">
        <v>26</v>
      </c>
      <c r="BV23" t="s">
        <v>3140</v>
      </c>
    </row>
    <row r="24" spans="1:74" hidden="1" x14ac:dyDescent="0.25">
      <c r="A24" t="s">
        <v>1220</v>
      </c>
      <c r="B24" t="s">
        <v>1221</v>
      </c>
      <c r="C24">
        <v>215</v>
      </c>
      <c r="D24" t="s">
        <v>1307</v>
      </c>
      <c r="E24" t="s">
        <v>1307</v>
      </c>
      <c r="F24" t="s">
        <v>1223</v>
      </c>
      <c r="G24" t="s">
        <v>1224</v>
      </c>
      <c r="H24" t="s">
        <v>667</v>
      </c>
      <c r="I24" t="s">
        <v>19</v>
      </c>
      <c r="J24" t="s">
        <v>733</v>
      </c>
      <c r="K24" t="s">
        <v>1308</v>
      </c>
      <c r="L24" t="s">
        <v>1309</v>
      </c>
      <c r="M24" t="s">
        <v>1226</v>
      </c>
      <c r="N24" t="s">
        <v>1224</v>
      </c>
      <c r="O24" t="s">
        <v>1310</v>
      </c>
      <c r="P24" t="s">
        <v>667</v>
      </c>
      <c r="Q24" t="s">
        <v>1311</v>
      </c>
      <c r="S24" t="s">
        <v>1312</v>
      </c>
      <c r="T24" t="s">
        <v>730</v>
      </c>
      <c r="V24" t="s">
        <v>14</v>
      </c>
      <c r="W24" t="s">
        <v>15</v>
      </c>
      <c r="X24" t="s">
        <v>734</v>
      </c>
      <c r="Y24" t="s">
        <v>1313</v>
      </c>
      <c r="Z24" t="s">
        <v>730</v>
      </c>
      <c r="AC24" t="s">
        <v>26</v>
      </c>
      <c r="AD24" t="s">
        <v>2620</v>
      </c>
      <c r="AE24" t="s">
        <v>2621</v>
      </c>
      <c r="AF24" t="s">
        <v>2622</v>
      </c>
      <c r="AG24" t="s">
        <v>2623</v>
      </c>
      <c r="AH24" t="s">
        <v>1224</v>
      </c>
      <c r="AI24" t="e">
        <v>#N/A</v>
      </c>
      <c r="AJ24" t="s">
        <v>26</v>
      </c>
      <c r="AK24" t="s">
        <v>26</v>
      </c>
      <c r="AL24" t="s">
        <v>26</v>
      </c>
      <c r="AM24" t="s">
        <v>26</v>
      </c>
      <c r="AN24" t="e">
        <v>#N/A</v>
      </c>
      <c r="AO24" t="s">
        <v>26</v>
      </c>
      <c r="AP24" t="s">
        <v>26</v>
      </c>
      <c r="AQ24" t="s">
        <v>26</v>
      </c>
      <c r="AR24" t="s">
        <v>26</v>
      </c>
      <c r="AS24" t="e">
        <v>#N/A</v>
      </c>
      <c r="AT24" t="s">
        <v>26</v>
      </c>
      <c r="AU24" t="s">
        <v>26</v>
      </c>
      <c r="AV24" t="e">
        <v>#N/A</v>
      </c>
      <c r="AW24" t="s">
        <v>26</v>
      </c>
      <c r="AX24" t="s">
        <v>26</v>
      </c>
      <c r="AY24" t="s">
        <v>26</v>
      </c>
      <c r="AZ24" t="s">
        <v>26</v>
      </c>
      <c r="BA24" t="s">
        <v>26</v>
      </c>
      <c r="BB24" t="s">
        <v>26</v>
      </c>
      <c r="BC24" t="s">
        <v>26</v>
      </c>
      <c r="BD24" t="s">
        <v>26</v>
      </c>
      <c r="BE24" t="s">
        <v>26</v>
      </c>
      <c r="BF24" t="s">
        <v>26</v>
      </c>
      <c r="BG24" t="s">
        <v>26</v>
      </c>
      <c r="BH24" t="s">
        <v>26</v>
      </c>
      <c r="BI24" t="s">
        <v>26</v>
      </c>
      <c r="BJ24" t="s">
        <v>26</v>
      </c>
      <c r="BK24" t="s">
        <v>26</v>
      </c>
      <c r="BL24" t="s">
        <v>26</v>
      </c>
      <c r="BM24" t="s">
        <v>26</v>
      </c>
      <c r="BN24" t="s">
        <v>26</v>
      </c>
      <c r="BO24" t="s">
        <v>26</v>
      </c>
      <c r="BP24" t="s">
        <v>26</v>
      </c>
      <c r="BQ24" t="s">
        <v>26</v>
      </c>
      <c r="BR24" t="s">
        <v>26</v>
      </c>
      <c r="BS24" t="s">
        <v>26</v>
      </c>
      <c r="BT24" t="s">
        <v>26</v>
      </c>
      <c r="BU24" t="s">
        <v>26</v>
      </c>
      <c r="BV24" t="s">
        <v>3140</v>
      </c>
    </row>
    <row r="25" spans="1:74" hidden="1" x14ac:dyDescent="0.25">
      <c r="A25" t="s">
        <v>1220</v>
      </c>
      <c r="B25" t="s">
        <v>1221</v>
      </c>
      <c r="C25">
        <v>216</v>
      </c>
      <c r="D25" t="s">
        <v>81</v>
      </c>
      <c r="E25" t="s">
        <v>81</v>
      </c>
      <c r="F25" t="s">
        <v>1314</v>
      </c>
      <c r="G25" t="s">
        <v>1237</v>
      </c>
      <c r="H25" t="s">
        <v>667</v>
      </c>
      <c r="I25" t="s">
        <v>36</v>
      </c>
      <c r="J25" t="s">
        <v>82</v>
      </c>
      <c r="K25" t="s">
        <v>1315</v>
      </c>
      <c r="M25" t="s">
        <v>1316</v>
      </c>
      <c r="N25" t="s">
        <v>1237</v>
      </c>
      <c r="O25">
        <v>66762</v>
      </c>
      <c r="P25" t="s">
        <v>667</v>
      </c>
      <c r="Q25" t="s">
        <v>1232</v>
      </c>
      <c r="T25" t="s">
        <v>735</v>
      </c>
      <c r="V25" t="s">
        <v>83</v>
      </c>
      <c r="W25" t="s">
        <v>84</v>
      </c>
      <c r="X25" t="s">
        <v>85</v>
      </c>
      <c r="Y25" t="s">
        <v>79</v>
      </c>
      <c r="Z25" t="s">
        <v>735</v>
      </c>
      <c r="AC25" t="s">
        <v>26</v>
      </c>
      <c r="AD25" t="s">
        <v>2624</v>
      </c>
      <c r="AE25" t="s">
        <v>2625</v>
      </c>
      <c r="AF25" t="s">
        <v>2626</v>
      </c>
      <c r="AG25" t="s">
        <v>2627</v>
      </c>
      <c r="AH25" t="s">
        <v>1237</v>
      </c>
      <c r="AI25" t="e">
        <v>#N/A</v>
      </c>
      <c r="AJ25" t="s">
        <v>26</v>
      </c>
      <c r="AK25" t="s">
        <v>26</v>
      </c>
      <c r="AL25" t="s">
        <v>26</v>
      </c>
      <c r="AM25" t="s">
        <v>26</v>
      </c>
      <c r="AN25" t="e">
        <v>#N/A</v>
      </c>
      <c r="AO25" t="s">
        <v>26</v>
      </c>
      <c r="AP25" t="s">
        <v>26</v>
      </c>
      <c r="AQ25" t="s">
        <v>26</v>
      </c>
      <c r="AR25" t="s">
        <v>26</v>
      </c>
      <c r="AS25" t="e">
        <v>#N/A</v>
      </c>
      <c r="AT25" t="s">
        <v>26</v>
      </c>
      <c r="AU25" t="s">
        <v>26</v>
      </c>
      <c r="AV25" t="e">
        <v>#N/A</v>
      </c>
      <c r="AW25" t="s">
        <v>26</v>
      </c>
      <c r="AX25" t="s">
        <v>26</v>
      </c>
      <c r="AY25" t="s">
        <v>26</v>
      </c>
      <c r="AZ25" t="s">
        <v>26</v>
      </c>
      <c r="BA25" t="s">
        <v>26</v>
      </c>
      <c r="BB25" t="s">
        <v>26</v>
      </c>
      <c r="BC25" t="s">
        <v>26</v>
      </c>
      <c r="BD25" t="s">
        <v>26</v>
      </c>
      <c r="BE25" t="s">
        <v>26</v>
      </c>
      <c r="BF25" t="s">
        <v>26</v>
      </c>
      <c r="BG25" t="s">
        <v>26</v>
      </c>
      <c r="BH25" t="s">
        <v>26</v>
      </c>
      <c r="BI25" t="s">
        <v>26</v>
      </c>
      <c r="BJ25" t="s">
        <v>26</v>
      </c>
      <c r="BK25" t="s">
        <v>26</v>
      </c>
      <c r="BL25" t="s">
        <v>26</v>
      </c>
      <c r="BM25" t="s">
        <v>26</v>
      </c>
      <c r="BN25" t="s">
        <v>26</v>
      </c>
      <c r="BO25" t="s">
        <v>26</v>
      </c>
      <c r="BP25" t="s">
        <v>26</v>
      </c>
      <c r="BQ25" t="s">
        <v>26</v>
      </c>
      <c r="BR25" t="s">
        <v>26</v>
      </c>
      <c r="BS25" t="s">
        <v>26</v>
      </c>
      <c r="BT25" t="s">
        <v>26</v>
      </c>
      <c r="BU25" t="s">
        <v>26</v>
      </c>
      <c r="BV25" t="s">
        <v>3142</v>
      </c>
    </row>
    <row r="26" spans="1:74" hidden="1" x14ac:dyDescent="0.25">
      <c r="A26" t="s">
        <v>1220</v>
      </c>
      <c r="B26" t="s">
        <v>1221</v>
      </c>
      <c r="C26">
        <v>216</v>
      </c>
      <c r="D26" t="s">
        <v>81</v>
      </c>
      <c r="E26" t="s">
        <v>81</v>
      </c>
      <c r="F26" t="s">
        <v>1314</v>
      </c>
      <c r="G26" t="s">
        <v>1237</v>
      </c>
      <c r="H26" t="s">
        <v>667</v>
      </c>
      <c r="I26" t="s">
        <v>19</v>
      </c>
      <c r="J26" t="s">
        <v>82</v>
      </c>
      <c r="K26" t="s">
        <v>1315</v>
      </c>
      <c r="M26" t="s">
        <v>1316</v>
      </c>
      <c r="N26" t="s">
        <v>1237</v>
      </c>
      <c r="O26">
        <v>66762</v>
      </c>
      <c r="P26" t="s">
        <v>667</v>
      </c>
      <c r="Q26" t="s">
        <v>1232</v>
      </c>
      <c r="T26" t="s">
        <v>735</v>
      </c>
      <c r="V26" t="s">
        <v>83</v>
      </c>
      <c r="W26" t="s">
        <v>84</v>
      </c>
      <c r="X26" t="s">
        <v>85</v>
      </c>
      <c r="Y26" t="s">
        <v>79</v>
      </c>
      <c r="Z26" t="s">
        <v>735</v>
      </c>
      <c r="AC26" t="s">
        <v>26</v>
      </c>
      <c r="AD26" t="s">
        <v>2624</v>
      </c>
      <c r="AE26" t="s">
        <v>2625</v>
      </c>
      <c r="AF26" t="s">
        <v>2626</v>
      </c>
      <c r="AG26" t="s">
        <v>2627</v>
      </c>
      <c r="AH26" t="s">
        <v>1237</v>
      </c>
      <c r="AI26" t="e">
        <v>#N/A</v>
      </c>
      <c r="AJ26" t="s">
        <v>26</v>
      </c>
      <c r="AK26" t="s">
        <v>26</v>
      </c>
      <c r="AL26" t="s">
        <v>26</v>
      </c>
      <c r="AM26" t="s">
        <v>26</v>
      </c>
      <c r="AN26" t="e">
        <v>#N/A</v>
      </c>
      <c r="AO26" t="s">
        <v>26</v>
      </c>
      <c r="AP26" t="s">
        <v>26</v>
      </c>
      <c r="AQ26" t="s">
        <v>26</v>
      </c>
      <c r="AR26" t="s">
        <v>26</v>
      </c>
      <c r="AS26" t="e">
        <v>#N/A</v>
      </c>
      <c r="AT26" t="s">
        <v>26</v>
      </c>
      <c r="AU26" t="s">
        <v>26</v>
      </c>
      <c r="AV26" t="e">
        <v>#N/A</v>
      </c>
      <c r="AW26" t="s">
        <v>26</v>
      </c>
      <c r="AX26" t="s">
        <v>26</v>
      </c>
      <c r="AY26" t="s">
        <v>26</v>
      </c>
      <c r="AZ26" t="s">
        <v>26</v>
      </c>
      <c r="BA26" t="s">
        <v>26</v>
      </c>
      <c r="BB26" t="s">
        <v>26</v>
      </c>
      <c r="BC26" t="s">
        <v>26</v>
      </c>
      <c r="BD26" t="s">
        <v>26</v>
      </c>
      <c r="BE26" t="s">
        <v>26</v>
      </c>
      <c r="BF26" t="s">
        <v>26</v>
      </c>
      <c r="BG26" t="s">
        <v>26</v>
      </c>
      <c r="BH26" t="s">
        <v>26</v>
      </c>
      <c r="BI26" t="s">
        <v>26</v>
      </c>
      <c r="BJ26" t="s">
        <v>26</v>
      </c>
      <c r="BK26" t="s">
        <v>26</v>
      </c>
      <c r="BL26" t="s">
        <v>26</v>
      </c>
      <c r="BM26" t="s">
        <v>26</v>
      </c>
      <c r="BN26" t="s">
        <v>26</v>
      </c>
      <c r="BO26" t="s">
        <v>26</v>
      </c>
      <c r="BP26" t="s">
        <v>26</v>
      </c>
      <c r="BQ26" t="s">
        <v>26</v>
      </c>
      <c r="BR26" t="s">
        <v>26</v>
      </c>
      <c r="BS26" t="s">
        <v>26</v>
      </c>
      <c r="BT26" t="s">
        <v>26</v>
      </c>
      <c r="BU26" t="s">
        <v>26</v>
      </c>
      <c r="BV26" t="s">
        <v>3142</v>
      </c>
    </row>
    <row r="27" spans="1:74" hidden="1" x14ac:dyDescent="0.25">
      <c r="A27" t="s">
        <v>1220</v>
      </c>
      <c r="B27" t="s">
        <v>1221</v>
      </c>
      <c r="C27">
        <v>217</v>
      </c>
      <c r="D27" t="s">
        <v>737</v>
      </c>
      <c r="E27" t="s">
        <v>737</v>
      </c>
      <c r="F27" t="s">
        <v>1317</v>
      </c>
      <c r="G27" t="s">
        <v>1318</v>
      </c>
      <c r="H27" t="s">
        <v>667</v>
      </c>
      <c r="I27" t="s">
        <v>19</v>
      </c>
      <c r="J27" t="s">
        <v>739</v>
      </c>
      <c r="K27" t="s">
        <v>1319</v>
      </c>
      <c r="M27" t="s">
        <v>1320</v>
      </c>
      <c r="N27" t="s">
        <v>1318</v>
      </c>
      <c r="O27">
        <v>60649</v>
      </c>
      <c r="P27" t="s">
        <v>667</v>
      </c>
      <c r="Q27" t="s">
        <v>1232</v>
      </c>
      <c r="V27" t="s">
        <v>740</v>
      </c>
      <c r="W27" t="s">
        <v>741</v>
      </c>
      <c r="Z27" t="s">
        <v>736</v>
      </c>
      <c r="AB27" t="s">
        <v>736</v>
      </c>
      <c r="AC27" t="s">
        <v>26</v>
      </c>
      <c r="AD27" t="s">
        <v>2628</v>
      </c>
      <c r="AE27" t="s">
        <v>2629</v>
      </c>
      <c r="AF27" t="s">
        <v>2630</v>
      </c>
      <c r="AG27" t="s">
        <v>2631</v>
      </c>
      <c r="AH27" t="s">
        <v>1318</v>
      </c>
      <c r="AI27" t="e">
        <v>#N/A</v>
      </c>
      <c r="AJ27" t="s">
        <v>26</v>
      </c>
      <c r="AK27" t="s">
        <v>26</v>
      </c>
      <c r="AL27" t="s">
        <v>26</v>
      </c>
      <c r="AM27" t="s">
        <v>26</v>
      </c>
      <c r="AN27" t="e">
        <v>#N/A</v>
      </c>
      <c r="AO27" t="s">
        <v>26</v>
      </c>
      <c r="AP27" t="s">
        <v>26</v>
      </c>
      <c r="AQ27" t="s">
        <v>26</v>
      </c>
      <c r="AR27" t="s">
        <v>26</v>
      </c>
      <c r="AS27" t="e">
        <v>#N/A</v>
      </c>
      <c r="AT27" t="s">
        <v>26</v>
      </c>
      <c r="AU27" t="s">
        <v>26</v>
      </c>
      <c r="AV27" t="e">
        <v>#N/A</v>
      </c>
      <c r="AW27" t="s">
        <v>2632</v>
      </c>
      <c r="AX27" t="s">
        <v>2633</v>
      </c>
      <c r="AY27" t="s">
        <v>26</v>
      </c>
      <c r="AZ27" t="s">
        <v>2634</v>
      </c>
      <c r="BA27" t="s">
        <v>2635</v>
      </c>
      <c r="BB27" t="s">
        <v>2636</v>
      </c>
      <c r="BC27" t="s">
        <v>2637</v>
      </c>
      <c r="BD27" t="s">
        <v>26</v>
      </c>
      <c r="BE27" t="s">
        <v>26</v>
      </c>
      <c r="BF27" t="s">
        <v>26</v>
      </c>
      <c r="BG27" t="s">
        <v>26</v>
      </c>
      <c r="BH27" t="s">
        <v>26</v>
      </c>
      <c r="BI27" t="s">
        <v>26</v>
      </c>
      <c r="BJ27" t="s">
        <v>26</v>
      </c>
      <c r="BK27" t="s">
        <v>26</v>
      </c>
      <c r="BL27" t="s">
        <v>26</v>
      </c>
      <c r="BM27" t="s">
        <v>26</v>
      </c>
      <c r="BN27" t="s">
        <v>26</v>
      </c>
      <c r="BO27" t="s">
        <v>26</v>
      </c>
      <c r="BP27" t="s">
        <v>26</v>
      </c>
      <c r="BQ27" t="s">
        <v>26</v>
      </c>
      <c r="BR27" t="s">
        <v>26</v>
      </c>
      <c r="BS27" t="s">
        <v>26</v>
      </c>
      <c r="BT27" t="s">
        <v>26</v>
      </c>
      <c r="BU27" t="s">
        <v>26</v>
      </c>
      <c r="BV27" t="s">
        <v>26</v>
      </c>
    </row>
    <row r="28" spans="1:74" hidden="1" x14ac:dyDescent="0.25">
      <c r="A28" t="s">
        <v>1220</v>
      </c>
      <c r="B28" t="s">
        <v>1221</v>
      </c>
      <c r="C28">
        <v>218</v>
      </c>
      <c r="D28" t="s">
        <v>743</v>
      </c>
      <c r="E28" t="s">
        <v>743</v>
      </c>
      <c r="F28" t="s">
        <v>1321</v>
      </c>
      <c r="G28" t="s">
        <v>1322</v>
      </c>
      <c r="H28" t="s">
        <v>667</v>
      </c>
      <c r="I28" t="s">
        <v>19</v>
      </c>
      <c r="J28" t="s">
        <v>745</v>
      </c>
      <c r="K28" t="s">
        <v>1323</v>
      </c>
      <c r="M28" t="s">
        <v>1324</v>
      </c>
      <c r="N28" t="s">
        <v>1322</v>
      </c>
      <c r="O28">
        <v>74820</v>
      </c>
      <c r="P28" t="s">
        <v>667</v>
      </c>
      <c r="Q28" t="s">
        <v>1232</v>
      </c>
      <c r="U28" t="s">
        <v>742</v>
      </c>
      <c r="V28" t="s">
        <v>39</v>
      </c>
      <c r="W28" t="s">
        <v>746</v>
      </c>
      <c r="X28" t="s">
        <v>156</v>
      </c>
      <c r="Z28" t="s">
        <v>742</v>
      </c>
      <c r="AB28" t="s">
        <v>742</v>
      </c>
      <c r="AC28" t="s">
        <v>26</v>
      </c>
      <c r="AD28" t="s">
        <v>2638</v>
      </c>
      <c r="AE28" t="s">
        <v>2639</v>
      </c>
      <c r="AF28" t="s">
        <v>2640</v>
      </c>
      <c r="AG28" t="s">
        <v>2641</v>
      </c>
      <c r="AH28" t="s">
        <v>1322</v>
      </c>
      <c r="AI28" t="e">
        <v>#N/A</v>
      </c>
      <c r="AJ28" t="s">
        <v>26</v>
      </c>
      <c r="AK28" t="s">
        <v>26</v>
      </c>
      <c r="AL28" t="s">
        <v>26</v>
      </c>
      <c r="AM28" t="s">
        <v>26</v>
      </c>
      <c r="AN28" t="e">
        <v>#N/A</v>
      </c>
      <c r="AO28" t="s">
        <v>26</v>
      </c>
      <c r="AP28" t="s">
        <v>26</v>
      </c>
      <c r="AQ28" t="s">
        <v>26</v>
      </c>
      <c r="AR28" t="s">
        <v>26</v>
      </c>
      <c r="AS28" t="e">
        <v>#N/A</v>
      </c>
      <c r="AT28" t="s">
        <v>26</v>
      </c>
      <c r="AU28" t="s">
        <v>26</v>
      </c>
      <c r="AV28" t="e">
        <v>#N/A</v>
      </c>
      <c r="AW28" t="s">
        <v>26</v>
      </c>
      <c r="AX28" t="s">
        <v>26</v>
      </c>
      <c r="AY28" t="s">
        <v>26</v>
      </c>
      <c r="AZ28" t="s">
        <v>26</v>
      </c>
      <c r="BA28" t="s">
        <v>26</v>
      </c>
      <c r="BB28" t="s">
        <v>26</v>
      </c>
      <c r="BC28" t="s">
        <v>26</v>
      </c>
      <c r="BD28" t="s">
        <v>26</v>
      </c>
      <c r="BE28" t="s">
        <v>26</v>
      </c>
      <c r="BF28" t="s">
        <v>26</v>
      </c>
      <c r="BG28" t="s">
        <v>26</v>
      </c>
      <c r="BH28" t="s">
        <v>26</v>
      </c>
      <c r="BI28" t="s">
        <v>26</v>
      </c>
      <c r="BJ28" t="s">
        <v>26</v>
      </c>
      <c r="BK28" t="s">
        <v>26</v>
      </c>
      <c r="BL28" t="s">
        <v>26</v>
      </c>
      <c r="BM28" t="s">
        <v>26</v>
      </c>
      <c r="BN28" t="s">
        <v>26</v>
      </c>
      <c r="BO28" t="s">
        <v>26</v>
      </c>
      <c r="BP28" t="s">
        <v>26</v>
      </c>
      <c r="BQ28" t="s">
        <v>26</v>
      </c>
      <c r="BR28" t="s">
        <v>26</v>
      </c>
      <c r="BS28" t="s">
        <v>26</v>
      </c>
      <c r="BT28" t="s">
        <v>26</v>
      </c>
      <c r="BU28" t="s">
        <v>26</v>
      </c>
      <c r="BV28" t="s">
        <v>26</v>
      </c>
    </row>
    <row r="29" spans="1:74" hidden="1" x14ac:dyDescent="0.25">
      <c r="A29" t="s">
        <v>1220</v>
      </c>
      <c r="B29" t="s">
        <v>1221</v>
      </c>
      <c r="C29">
        <v>219</v>
      </c>
      <c r="D29" t="s">
        <v>88</v>
      </c>
      <c r="E29" t="s">
        <v>2518</v>
      </c>
      <c r="F29" t="s">
        <v>1325</v>
      </c>
      <c r="H29" t="s">
        <v>748</v>
      </c>
      <c r="I29" t="s">
        <v>213</v>
      </c>
      <c r="J29" t="s">
        <v>96</v>
      </c>
      <c r="K29" t="s">
        <v>1326</v>
      </c>
      <c r="L29" t="s">
        <v>1327</v>
      </c>
      <c r="M29" t="s">
        <v>1328</v>
      </c>
      <c r="P29" t="s">
        <v>748</v>
      </c>
      <c r="Q29" t="s">
        <v>213</v>
      </c>
      <c r="R29" t="s">
        <v>100</v>
      </c>
      <c r="S29" t="s">
        <v>1329</v>
      </c>
      <c r="T29" t="s">
        <v>747</v>
      </c>
      <c r="V29" t="s">
        <v>97</v>
      </c>
      <c r="W29" t="s">
        <v>98</v>
      </c>
      <c r="X29" t="s">
        <v>99</v>
      </c>
      <c r="Y29" t="s">
        <v>92</v>
      </c>
      <c r="Z29" t="s">
        <v>747</v>
      </c>
      <c r="AA29" t="s">
        <v>747</v>
      </c>
      <c r="AC29" t="s">
        <v>2642</v>
      </c>
      <c r="AD29" t="s">
        <v>2643</v>
      </c>
      <c r="AE29" t="s">
        <v>2644</v>
      </c>
      <c r="AF29" t="s">
        <v>26</v>
      </c>
      <c r="AG29" t="s">
        <v>26</v>
      </c>
      <c r="AH29" t="s">
        <v>26</v>
      </c>
      <c r="AI29" t="e">
        <v>#N/A</v>
      </c>
      <c r="AJ29" t="s">
        <v>26</v>
      </c>
      <c r="AK29" t="s">
        <v>26</v>
      </c>
      <c r="AL29" t="s">
        <v>26</v>
      </c>
      <c r="AM29" t="s">
        <v>26</v>
      </c>
      <c r="AN29" t="e">
        <v>#N/A</v>
      </c>
      <c r="AO29" t="s">
        <v>26</v>
      </c>
      <c r="AP29" t="s">
        <v>26</v>
      </c>
      <c r="AQ29" t="s">
        <v>26</v>
      </c>
      <c r="AR29" t="s">
        <v>26</v>
      </c>
      <c r="AS29" t="e">
        <v>#N/A</v>
      </c>
      <c r="AT29" t="s">
        <v>26</v>
      </c>
      <c r="AU29" t="s">
        <v>26</v>
      </c>
      <c r="AV29" t="e">
        <v>#N/A</v>
      </c>
      <c r="AW29" t="s">
        <v>26</v>
      </c>
      <c r="AX29" t="s">
        <v>26</v>
      </c>
      <c r="AY29" t="s">
        <v>26</v>
      </c>
      <c r="AZ29" t="s">
        <v>26</v>
      </c>
      <c r="BA29" t="s">
        <v>26</v>
      </c>
      <c r="BB29" t="s">
        <v>26</v>
      </c>
      <c r="BC29" t="s">
        <v>26</v>
      </c>
      <c r="BD29" t="s">
        <v>26</v>
      </c>
      <c r="BE29" t="s">
        <v>26</v>
      </c>
      <c r="BF29" t="s">
        <v>26</v>
      </c>
      <c r="BG29" t="s">
        <v>26</v>
      </c>
      <c r="BH29" t="s">
        <v>26</v>
      </c>
      <c r="BI29" t="s">
        <v>26</v>
      </c>
      <c r="BJ29" t="s">
        <v>26</v>
      </c>
      <c r="BK29" t="s">
        <v>26</v>
      </c>
      <c r="BL29" t="s">
        <v>26</v>
      </c>
      <c r="BM29" t="s">
        <v>26</v>
      </c>
      <c r="BN29" t="s">
        <v>26</v>
      </c>
      <c r="BO29" t="s">
        <v>26</v>
      </c>
      <c r="BP29" t="s">
        <v>26</v>
      </c>
      <c r="BQ29" t="s">
        <v>26</v>
      </c>
      <c r="BR29" t="s">
        <v>26</v>
      </c>
      <c r="BS29" t="s">
        <v>26</v>
      </c>
      <c r="BT29" t="s">
        <v>26</v>
      </c>
      <c r="BU29" t="s">
        <v>3142</v>
      </c>
      <c r="BV29" t="s">
        <v>3142</v>
      </c>
    </row>
    <row r="30" spans="1:74" hidden="1" x14ac:dyDescent="0.25">
      <c r="A30" t="s">
        <v>1220</v>
      </c>
      <c r="B30" t="s">
        <v>1221</v>
      </c>
      <c r="C30">
        <v>219</v>
      </c>
      <c r="D30" t="s">
        <v>88</v>
      </c>
      <c r="E30" t="s">
        <v>2518</v>
      </c>
      <c r="F30" t="s">
        <v>1325</v>
      </c>
      <c r="H30" t="s">
        <v>748</v>
      </c>
      <c r="I30" t="s">
        <v>19</v>
      </c>
      <c r="J30" t="s">
        <v>89</v>
      </c>
      <c r="K30" t="s">
        <v>1330</v>
      </c>
      <c r="L30" t="s">
        <v>1331</v>
      </c>
      <c r="M30" t="s">
        <v>1332</v>
      </c>
      <c r="O30">
        <v>9490</v>
      </c>
      <c r="P30" t="s">
        <v>1333</v>
      </c>
      <c r="Q30" t="s">
        <v>1232</v>
      </c>
      <c r="T30" t="s">
        <v>752</v>
      </c>
      <c r="V30" t="s">
        <v>90</v>
      </c>
      <c r="W30" t="s">
        <v>91</v>
      </c>
      <c r="X30" t="s">
        <v>62</v>
      </c>
      <c r="Y30" t="s">
        <v>86</v>
      </c>
      <c r="Z30" t="s">
        <v>752</v>
      </c>
      <c r="AC30" t="s">
        <v>2642</v>
      </c>
      <c r="AD30" t="s">
        <v>2643</v>
      </c>
      <c r="AE30" t="s">
        <v>2644</v>
      </c>
      <c r="AF30" t="s">
        <v>26</v>
      </c>
      <c r="AG30" t="s">
        <v>26</v>
      </c>
      <c r="AH30" t="s">
        <v>26</v>
      </c>
      <c r="AI30" t="e">
        <v>#N/A</v>
      </c>
      <c r="AJ30" t="s">
        <v>26</v>
      </c>
      <c r="AK30" t="s">
        <v>26</v>
      </c>
      <c r="AL30" t="s">
        <v>26</v>
      </c>
      <c r="AM30" t="s">
        <v>26</v>
      </c>
      <c r="AN30" t="e">
        <v>#N/A</v>
      </c>
      <c r="AO30" t="s">
        <v>26</v>
      </c>
      <c r="AP30" t="s">
        <v>26</v>
      </c>
      <c r="AQ30" t="s">
        <v>26</v>
      </c>
      <c r="AR30" t="s">
        <v>26</v>
      </c>
      <c r="AS30" t="e">
        <v>#N/A</v>
      </c>
      <c r="AT30" t="s">
        <v>26</v>
      </c>
      <c r="AU30" t="s">
        <v>26</v>
      </c>
      <c r="AV30" t="e">
        <v>#N/A</v>
      </c>
      <c r="AW30" t="s">
        <v>26</v>
      </c>
      <c r="AX30" t="s">
        <v>26</v>
      </c>
      <c r="AY30" t="s">
        <v>26</v>
      </c>
      <c r="AZ30" t="s">
        <v>26</v>
      </c>
      <c r="BA30" t="s">
        <v>26</v>
      </c>
      <c r="BB30" t="s">
        <v>26</v>
      </c>
      <c r="BC30" t="s">
        <v>26</v>
      </c>
      <c r="BD30" t="s">
        <v>26</v>
      </c>
      <c r="BE30" t="s">
        <v>26</v>
      </c>
      <c r="BF30" t="s">
        <v>26</v>
      </c>
      <c r="BG30" t="s">
        <v>26</v>
      </c>
      <c r="BH30" t="s">
        <v>26</v>
      </c>
      <c r="BI30" t="s">
        <v>26</v>
      </c>
      <c r="BJ30" t="s">
        <v>26</v>
      </c>
      <c r="BK30" t="s">
        <v>26</v>
      </c>
      <c r="BL30" t="s">
        <v>26</v>
      </c>
      <c r="BM30" t="s">
        <v>26</v>
      </c>
      <c r="BN30" t="s">
        <v>26</v>
      </c>
      <c r="BO30" t="s">
        <v>26</v>
      </c>
      <c r="BP30" t="s">
        <v>26</v>
      </c>
      <c r="BQ30" t="s">
        <v>26</v>
      </c>
      <c r="BR30" t="s">
        <v>26</v>
      </c>
      <c r="BS30" t="s">
        <v>26</v>
      </c>
      <c r="BT30" t="s">
        <v>26</v>
      </c>
      <c r="BU30" t="s">
        <v>26</v>
      </c>
      <c r="BV30" t="s">
        <v>3140</v>
      </c>
    </row>
    <row r="31" spans="1:74" hidden="1" x14ac:dyDescent="0.25">
      <c r="A31" t="s">
        <v>1220</v>
      </c>
      <c r="B31" t="s">
        <v>1221</v>
      </c>
      <c r="C31">
        <v>220</v>
      </c>
      <c r="D31" t="s">
        <v>104</v>
      </c>
      <c r="E31" t="s">
        <v>104</v>
      </c>
      <c r="F31" t="s">
        <v>1334</v>
      </c>
      <c r="G31" t="s">
        <v>1269</v>
      </c>
      <c r="H31" t="s">
        <v>667</v>
      </c>
      <c r="I31" t="s">
        <v>43</v>
      </c>
      <c r="J31" t="s">
        <v>105</v>
      </c>
      <c r="K31" t="s">
        <v>1335</v>
      </c>
      <c r="M31" t="s">
        <v>1272</v>
      </c>
      <c r="N31" t="s">
        <v>1269</v>
      </c>
      <c r="O31">
        <v>85260</v>
      </c>
      <c r="P31" t="s">
        <v>667</v>
      </c>
      <c r="Q31" t="s">
        <v>1336</v>
      </c>
      <c r="R31" t="s">
        <v>102</v>
      </c>
      <c r="T31" t="s">
        <v>753</v>
      </c>
      <c r="V31" t="s">
        <v>106</v>
      </c>
      <c r="W31" t="s">
        <v>107</v>
      </c>
      <c r="X31" t="s">
        <v>19</v>
      </c>
      <c r="Y31" t="s">
        <v>102</v>
      </c>
      <c r="Z31" t="s">
        <v>763</v>
      </c>
      <c r="AA31" t="s">
        <v>753</v>
      </c>
      <c r="AB31" t="s">
        <v>763</v>
      </c>
      <c r="AC31" t="s">
        <v>26</v>
      </c>
      <c r="AD31" t="s">
        <v>2645</v>
      </c>
      <c r="AE31" t="s">
        <v>2646</v>
      </c>
      <c r="AF31" t="s">
        <v>2647</v>
      </c>
      <c r="AG31" t="s">
        <v>2648</v>
      </c>
      <c r="AH31" t="s">
        <v>1269</v>
      </c>
      <c r="AI31" t="e">
        <v>#N/A</v>
      </c>
      <c r="AJ31" t="s">
        <v>2649</v>
      </c>
      <c r="AK31" t="s">
        <v>26</v>
      </c>
      <c r="AL31" t="s">
        <v>26</v>
      </c>
      <c r="AM31" t="s">
        <v>26</v>
      </c>
      <c r="AN31" t="e">
        <v>#N/A</v>
      </c>
      <c r="AO31" t="s">
        <v>26</v>
      </c>
      <c r="AP31" t="s">
        <v>26</v>
      </c>
      <c r="AQ31" t="s">
        <v>26</v>
      </c>
      <c r="AR31" t="s">
        <v>26</v>
      </c>
      <c r="AS31" t="e">
        <v>#N/A</v>
      </c>
      <c r="AT31" t="s">
        <v>26</v>
      </c>
      <c r="AU31" t="s">
        <v>26</v>
      </c>
      <c r="AV31" t="e">
        <v>#N/A</v>
      </c>
      <c r="AW31" t="s">
        <v>2650</v>
      </c>
      <c r="AX31" t="s">
        <v>2651</v>
      </c>
      <c r="AY31" t="s">
        <v>26</v>
      </c>
      <c r="AZ31" t="s">
        <v>1272</v>
      </c>
      <c r="BA31" t="s">
        <v>2652</v>
      </c>
      <c r="BB31" t="s">
        <v>2653</v>
      </c>
      <c r="BC31" t="s">
        <v>2654</v>
      </c>
      <c r="BD31" t="s">
        <v>2655</v>
      </c>
      <c r="BE31" t="s">
        <v>26</v>
      </c>
      <c r="BF31" t="s">
        <v>26</v>
      </c>
      <c r="BG31" t="s">
        <v>26</v>
      </c>
      <c r="BH31" t="s">
        <v>26</v>
      </c>
      <c r="BI31" t="s">
        <v>26</v>
      </c>
      <c r="BJ31" t="s">
        <v>26</v>
      </c>
      <c r="BK31" t="s">
        <v>26</v>
      </c>
      <c r="BL31" t="s">
        <v>26</v>
      </c>
      <c r="BM31" t="s">
        <v>26</v>
      </c>
      <c r="BN31" t="s">
        <v>26</v>
      </c>
      <c r="BO31" t="s">
        <v>26</v>
      </c>
      <c r="BP31" t="s">
        <v>26</v>
      </c>
      <c r="BQ31" t="s">
        <v>26</v>
      </c>
      <c r="BR31" t="s">
        <v>26</v>
      </c>
      <c r="BS31" t="s">
        <v>26</v>
      </c>
      <c r="BT31" t="s">
        <v>26</v>
      </c>
      <c r="BU31" t="s">
        <v>3142</v>
      </c>
      <c r="BV31" t="s">
        <v>3142</v>
      </c>
    </row>
    <row r="32" spans="1:74" hidden="1" x14ac:dyDescent="0.25">
      <c r="A32" t="s">
        <v>1220</v>
      </c>
      <c r="B32" t="s">
        <v>1221</v>
      </c>
      <c r="C32">
        <v>220</v>
      </c>
      <c r="D32" t="s">
        <v>104</v>
      </c>
      <c r="E32" t="s">
        <v>104</v>
      </c>
      <c r="F32" t="s">
        <v>1334</v>
      </c>
      <c r="G32" t="s">
        <v>1269</v>
      </c>
      <c r="H32" t="s">
        <v>667</v>
      </c>
      <c r="I32" t="s">
        <v>57</v>
      </c>
      <c r="J32" t="s">
        <v>755</v>
      </c>
      <c r="K32" t="s">
        <v>1337</v>
      </c>
      <c r="L32" t="s">
        <v>1338</v>
      </c>
      <c r="M32" t="s">
        <v>1272</v>
      </c>
      <c r="N32" t="s">
        <v>1269</v>
      </c>
      <c r="O32">
        <v>85258</v>
      </c>
      <c r="P32" t="s">
        <v>667</v>
      </c>
      <c r="Q32" t="s">
        <v>1232</v>
      </c>
      <c r="S32" t="s">
        <v>1339</v>
      </c>
      <c r="T32" t="s">
        <v>754</v>
      </c>
      <c r="V32" t="s">
        <v>756</v>
      </c>
      <c r="W32" t="s">
        <v>757</v>
      </c>
      <c r="X32" t="s">
        <v>758</v>
      </c>
      <c r="Z32" t="s">
        <v>754</v>
      </c>
      <c r="AC32" t="s">
        <v>26</v>
      </c>
      <c r="AD32" t="s">
        <v>2645</v>
      </c>
      <c r="AE32" t="s">
        <v>2646</v>
      </c>
      <c r="AF32" t="s">
        <v>2647</v>
      </c>
      <c r="AG32" t="s">
        <v>2648</v>
      </c>
      <c r="AH32" t="s">
        <v>1269</v>
      </c>
      <c r="AI32" t="e">
        <v>#N/A</v>
      </c>
      <c r="AJ32" t="s">
        <v>2649</v>
      </c>
      <c r="AK32" t="s">
        <v>26</v>
      </c>
      <c r="AL32" t="s">
        <v>26</v>
      </c>
      <c r="AM32" t="s">
        <v>26</v>
      </c>
      <c r="AN32" t="e">
        <v>#N/A</v>
      </c>
      <c r="AO32" t="s">
        <v>26</v>
      </c>
      <c r="AP32" t="s">
        <v>26</v>
      </c>
      <c r="AQ32" t="s">
        <v>26</v>
      </c>
      <c r="AR32" t="s">
        <v>26</v>
      </c>
      <c r="AS32" t="e">
        <v>#N/A</v>
      </c>
      <c r="AT32" t="s">
        <v>26</v>
      </c>
      <c r="AU32" t="s">
        <v>26</v>
      </c>
      <c r="AV32" t="e">
        <v>#N/A</v>
      </c>
      <c r="AW32" t="s">
        <v>2650</v>
      </c>
      <c r="AX32" t="s">
        <v>2651</v>
      </c>
      <c r="AY32" t="s">
        <v>26</v>
      </c>
      <c r="AZ32" t="s">
        <v>1272</v>
      </c>
      <c r="BA32" t="s">
        <v>2652</v>
      </c>
      <c r="BB32" t="s">
        <v>2653</v>
      </c>
      <c r="BC32" t="s">
        <v>2654</v>
      </c>
      <c r="BD32" t="s">
        <v>2655</v>
      </c>
      <c r="BE32" t="s">
        <v>26</v>
      </c>
      <c r="BF32" t="s">
        <v>26</v>
      </c>
      <c r="BG32" t="s">
        <v>26</v>
      </c>
      <c r="BH32" t="s">
        <v>26</v>
      </c>
      <c r="BI32" t="s">
        <v>26</v>
      </c>
      <c r="BJ32" t="s">
        <v>26</v>
      </c>
      <c r="BK32" t="s">
        <v>26</v>
      </c>
      <c r="BL32" t="s">
        <v>26</v>
      </c>
      <c r="BM32" t="s">
        <v>26</v>
      </c>
      <c r="BN32" t="s">
        <v>26</v>
      </c>
      <c r="BO32" t="s">
        <v>26</v>
      </c>
      <c r="BP32" t="s">
        <v>26</v>
      </c>
      <c r="BQ32" t="s">
        <v>26</v>
      </c>
      <c r="BR32" t="s">
        <v>26</v>
      </c>
      <c r="BS32" t="s">
        <v>26</v>
      </c>
      <c r="BT32" t="s">
        <v>26</v>
      </c>
      <c r="BU32" t="s">
        <v>26</v>
      </c>
      <c r="BV32" t="s">
        <v>26</v>
      </c>
    </row>
    <row r="33" spans="1:74" hidden="1" x14ac:dyDescent="0.25">
      <c r="A33" t="s">
        <v>1220</v>
      </c>
      <c r="B33" t="s">
        <v>1221</v>
      </c>
      <c r="C33">
        <v>220</v>
      </c>
      <c r="D33" t="s">
        <v>104</v>
      </c>
      <c r="E33" t="s">
        <v>104</v>
      </c>
      <c r="F33" t="s">
        <v>1334</v>
      </c>
      <c r="G33" t="s">
        <v>1269</v>
      </c>
      <c r="H33" t="s">
        <v>667</v>
      </c>
      <c r="I33" t="s">
        <v>57</v>
      </c>
      <c r="J33" t="s">
        <v>760</v>
      </c>
      <c r="K33" t="s">
        <v>1340</v>
      </c>
      <c r="M33" t="s">
        <v>1341</v>
      </c>
      <c r="N33" t="s">
        <v>1269</v>
      </c>
      <c r="O33">
        <v>85016</v>
      </c>
      <c r="P33" t="s">
        <v>667</v>
      </c>
      <c r="Q33" t="s">
        <v>1232</v>
      </c>
      <c r="T33" t="s">
        <v>759</v>
      </c>
      <c r="V33" t="s">
        <v>761</v>
      </c>
      <c r="W33" t="s">
        <v>762</v>
      </c>
      <c r="X33" t="s">
        <v>156</v>
      </c>
      <c r="Z33" t="s">
        <v>759</v>
      </c>
      <c r="AC33" t="s">
        <v>26</v>
      </c>
      <c r="AD33" t="s">
        <v>2645</v>
      </c>
      <c r="AE33" t="s">
        <v>2646</v>
      </c>
      <c r="AF33" t="s">
        <v>2647</v>
      </c>
      <c r="AG33" t="s">
        <v>2648</v>
      </c>
      <c r="AH33" t="s">
        <v>1269</v>
      </c>
      <c r="AI33" t="e">
        <v>#N/A</v>
      </c>
      <c r="AJ33" t="s">
        <v>2649</v>
      </c>
      <c r="AK33" t="s">
        <v>26</v>
      </c>
      <c r="AL33" t="s">
        <v>26</v>
      </c>
      <c r="AM33" t="s">
        <v>26</v>
      </c>
      <c r="AN33" t="e">
        <v>#N/A</v>
      </c>
      <c r="AO33" t="s">
        <v>26</v>
      </c>
      <c r="AP33" t="s">
        <v>26</v>
      </c>
      <c r="AQ33" t="s">
        <v>26</v>
      </c>
      <c r="AR33" t="s">
        <v>26</v>
      </c>
      <c r="AS33" t="e">
        <v>#N/A</v>
      </c>
      <c r="AT33" t="s">
        <v>26</v>
      </c>
      <c r="AU33" t="s">
        <v>26</v>
      </c>
      <c r="AV33" t="e">
        <v>#N/A</v>
      </c>
      <c r="AW33" t="s">
        <v>2650</v>
      </c>
      <c r="AX33" t="s">
        <v>2651</v>
      </c>
      <c r="AY33" t="s">
        <v>26</v>
      </c>
      <c r="AZ33" t="s">
        <v>1272</v>
      </c>
      <c r="BA33" t="s">
        <v>2652</v>
      </c>
      <c r="BB33" t="s">
        <v>2653</v>
      </c>
      <c r="BC33" t="s">
        <v>2654</v>
      </c>
      <c r="BD33" t="s">
        <v>2655</v>
      </c>
      <c r="BE33" t="s">
        <v>26</v>
      </c>
      <c r="BF33" t="s">
        <v>26</v>
      </c>
      <c r="BG33" t="s">
        <v>26</v>
      </c>
      <c r="BH33" t="s">
        <v>26</v>
      </c>
      <c r="BI33" t="s">
        <v>26</v>
      </c>
      <c r="BJ33" t="s">
        <v>26</v>
      </c>
      <c r="BK33" t="s">
        <v>26</v>
      </c>
      <c r="BL33" t="s">
        <v>26</v>
      </c>
      <c r="BM33" t="s">
        <v>26</v>
      </c>
      <c r="BN33" t="s">
        <v>26</v>
      </c>
      <c r="BO33" t="s">
        <v>26</v>
      </c>
      <c r="BP33" t="s">
        <v>26</v>
      </c>
      <c r="BQ33" t="s">
        <v>26</v>
      </c>
      <c r="BR33" t="s">
        <v>26</v>
      </c>
      <c r="BS33" t="s">
        <v>26</v>
      </c>
      <c r="BT33" t="s">
        <v>26</v>
      </c>
      <c r="BU33" t="s">
        <v>26</v>
      </c>
      <c r="BV33" t="s">
        <v>26</v>
      </c>
    </row>
    <row r="34" spans="1:74" hidden="1" x14ac:dyDescent="0.25">
      <c r="A34" t="s">
        <v>1220</v>
      </c>
      <c r="B34" t="s">
        <v>1221</v>
      </c>
      <c r="C34">
        <v>221</v>
      </c>
      <c r="D34" t="s">
        <v>110</v>
      </c>
      <c r="E34" t="s">
        <v>110</v>
      </c>
      <c r="F34" t="s">
        <v>1342</v>
      </c>
      <c r="G34" t="s">
        <v>1299</v>
      </c>
      <c r="H34" t="s">
        <v>667</v>
      </c>
      <c r="I34" t="s">
        <v>43</v>
      </c>
      <c r="J34" t="s">
        <v>111</v>
      </c>
      <c r="K34" t="s">
        <v>1343</v>
      </c>
      <c r="M34" t="s">
        <v>1344</v>
      </c>
      <c r="N34" t="s">
        <v>1299</v>
      </c>
      <c r="O34">
        <v>94952</v>
      </c>
      <c r="P34" t="s">
        <v>667</v>
      </c>
      <c r="Q34" t="s">
        <v>1241</v>
      </c>
      <c r="R34" t="s">
        <v>108</v>
      </c>
      <c r="S34" t="s">
        <v>1345</v>
      </c>
      <c r="T34" t="s">
        <v>764</v>
      </c>
      <c r="V34" t="s">
        <v>113</v>
      </c>
      <c r="W34" t="s">
        <v>114</v>
      </c>
      <c r="X34" t="s">
        <v>115</v>
      </c>
      <c r="Y34" t="s">
        <v>112</v>
      </c>
      <c r="Z34" t="s">
        <v>768</v>
      </c>
      <c r="AB34" t="s">
        <v>768</v>
      </c>
      <c r="AC34" t="s">
        <v>26</v>
      </c>
      <c r="AD34" t="s">
        <v>2656</v>
      </c>
      <c r="AE34" t="s">
        <v>2657</v>
      </c>
      <c r="AF34" t="s">
        <v>2658</v>
      </c>
      <c r="AG34" t="s">
        <v>2659</v>
      </c>
      <c r="AH34" t="s">
        <v>1299</v>
      </c>
      <c r="AI34" t="e">
        <v>#N/A</v>
      </c>
      <c r="AJ34" t="s">
        <v>26</v>
      </c>
      <c r="AK34" t="s">
        <v>26</v>
      </c>
      <c r="AL34" t="s">
        <v>26</v>
      </c>
      <c r="AM34" t="s">
        <v>26</v>
      </c>
      <c r="AN34" t="e">
        <v>#N/A</v>
      </c>
      <c r="AO34" t="s">
        <v>26</v>
      </c>
      <c r="AP34" t="s">
        <v>26</v>
      </c>
      <c r="AQ34" t="s">
        <v>26</v>
      </c>
      <c r="AR34" t="s">
        <v>26</v>
      </c>
      <c r="AS34" t="e">
        <v>#N/A</v>
      </c>
      <c r="AT34" t="s">
        <v>26</v>
      </c>
      <c r="AU34" t="s">
        <v>26</v>
      </c>
      <c r="AV34" t="e">
        <v>#N/A</v>
      </c>
      <c r="AW34" t="s">
        <v>2660</v>
      </c>
      <c r="AX34" t="s">
        <v>2661</v>
      </c>
      <c r="AY34" t="s">
        <v>26</v>
      </c>
      <c r="AZ34" t="s">
        <v>1545</v>
      </c>
      <c r="BA34" t="s">
        <v>2662</v>
      </c>
      <c r="BB34" t="s">
        <v>2663</v>
      </c>
      <c r="BC34" t="s">
        <v>2664</v>
      </c>
      <c r="BD34" t="s">
        <v>26</v>
      </c>
      <c r="BE34" t="s">
        <v>26</v>
      </c>
      <c r="BF34" t="s">
        <v>26</v>
      </c>
      <c r="BG34" t="s">
        <v>26</v>
      </c>
      <c r="BH34" t="s">
        <v>26</v>
      </c>
      <c r="BI34" t="s">
        <v>26</v>
      </c>
      <c r="BJ34" t="s">
        <v>26</v>
      </c>
      <c r="BK34" t="s">
        <v>26</v>
      </c>
      <c r="BL34" t="s">
        <v>26</v>
      </c>
      <c r="BM34" t="s">
        <v>26</v>
      </c>
      <c r="BN34" t="s">
        <v>26</v>
      </c>
      <c r="BO34" t="s">
        <v>26</v>
      </c>
      <c r="BP34" t="s">
        <v>26</v>
      </c>
      <c r="BQ34" t="s">
        <v>26</v>
      </c>
      <c r="BR34" t="s">
        <v>26</v>
      </c>
      <c r="BS34" t="s">
        <v>26</v>
      </c>
      <c r="BT34" t="s">
        <v>26</v>
      </c>
      <c r="BU34" t="s">
        <v>3140</v>
      </c>
      <c r="BV34" t="s">
        <v>3140</v>
      </c>
    </row>
    <row r="35" spans="1:74" hidden="1" x14ac:dyDescent="0.25">
      <c r="A35" t="s">
        <v>1220</v>
      </c>
      <c r="B35" t="s">
        <v>1221</v>
      </c>
      <c r="C35">
        <v>221</v>
      </c>
      <c r="D35" t="s">
        <v>110</v>
      </c>
      <c r="E35" t="s">
        <v>110</v>
      </c>
      <c r="F35" t="s">
        <v>1342</v>
      </c>
      <c r="G35" t="s">
        <v>1299</v>
      </c>
      <c r="H35" t="s">
        <v>667</v>
      </c>
      <c r="I35" t="s">
        <v>19</v>
      </c>
      <c r="J35" t="s">
        <v>766</v>
      </c>
      <c r="K35" t="s">
        <v>1346</v>
      </c>
      <c r="M35" t="s">
        <v>1347</v>
      </c>
      <c r="N35" t="s">
        <v>1299</v>
      </c>
      <c r="O35">
        <v>93618</v>
      </c>
      <c r="P35" t="s">
        <v>667</v>
      </c>
      <c r="Q35" t="s">
        <v>1232</v>
      </c>
      <c r="T35" t="s">
        <v>765</v>
      </c>
      <c r="V35" t="s">
        <v>200</v>
      </c>
      <c r="W35" t="s">
        <v>767</v>
      </c>
      <c r="Z35" t="s">
        <v>765</v>
      </c>
      <c r="AC35" t="s">
        <v>26</v>
      </c>
      <c r="AD35" t="s">
        <v>2656</v>
      </c>
      <c r="AE35" t="s">
        <v>2657</v>
      </c>
      <c r="AF35" t="s">
        <v>2658</v>
      </c>
      <c r="AG35" t="s">
        <v>2659</v>
      </c>
      <c r="AH35" t="s">
        <v>1299</v>
      </c>
      <c r="AI35" t="e">
        <v>#N/A</v>
      </c>
      <c r="AJ35" t="s">
        <v>26</v>
      </c>
      <c r="AK35" t="s">
        <v>26</v>
      </c>
      <c r="AL35" t="s">
        <v>26</v>
      </c>
      <c r="AM35" t="s">
        <v>26</v>
      </c>
      <c r="AN35" t="e">
        <v>#N/A</v>
      </c>
      <c r="AO35" t="s">
        <v>26</v>
      </c>
      <c r="AP35" t="s">
        <v>26</v>
      </c>
      <c r="AQ35" t="s">
        <v>26</v>
      </c>
      <c r="AR35" t="s">
        <v>26</v>
      </c>
      <c r="AS35" t="e">
        <v>#N/A</v>
      </c>
      <c r="AT35" t="s">
        <v>26</v>
      </c>
      <c r="AU35" t="s">
        <v>26</v>
      </c>
      <c r="AV35" t="e">
        <v>#N/A</v>
      </c>
      <c r="AW35" t="s">
        <v>2660</v>
      </c>
      <c r="AX35" t="s">
        <v>2661</v>
      </c>
      <c r="AY35" t="s">
        <v>26</v>
      </c>
      <c r="AZ35" t="s">
        <v>1545</v>
      </c>
      <c r="BA35" t="s">
        <v>2662</v>
      </c>
      <c r="BB35" t="s">
        <v>2663</v>
      </c>
      <c r="BC35" t="s">
        <v>2664</v>
      </c>
      <c r="BD35" t="s">
        <v>26</v>
      </c>
      <c r="BE35" t="s">
        <v>26</v>
      </c>
      <c r="BF35" t="s">
        <v>26</v>
      </c>
      <c r="BG35" t="s">
        <v>26</v>
      </c>
      <c r="BH35" t="s">
        <v>26</v>
      </c>
      <c r="BI35" t="s">
        <v>26</v>
      </c>
      <c r="BJ35" t="s">
        <v>26</v>
      </c>
      <c r="BK35" t="s">
        <v>26</v>
      </c>
      <c r="BL35" t="s">
        <v>26</v>
      </c>
      <c r="BM35" t="s">
        <v>26</v>
      </c>
      <c r="BN35" t="s">
        <v>26</v>
      </c>
      <c r="BO35" t="s">
        <v>26</v>
      </c>
      <c r="BP35" t="s">
        <v>26</v>
      </c>
      <c r="BQ35" t="s">
        <v>26</v>
      </c>
      <c r="BR35" t="s">
        <v>26</v>
      </c>
      <c r="BS35" t="s">
        <v>26</v>
      </c>
      <c r="BT35" t="s">
        <v>26</v>
      </c>
      <c r="BU35" t="s">
        <v>26</v>
      </c>
      <c r="BV35" t="s">
        <v>26</v>
      </c>
    </row>
    <row r="36" spans="1:74" hidden="1" x14ac:dyDescent="0.25">
      <c r="A36" t="s">
        <v>1220</v>
      </c>
      <c r="B36" t="s">
        <v>1221</v>
      </c>
      <c r="C36">
        <v>222</v>
      </c>
      <c r="D36" t="s">
        <v>118</v>
      </c>
      <c r="E36" t="s">
        <v>2519</v>
      </c>
      <c r="F36" t="s">
        <v>1348</v>
      </c>
      <c r="G36" t="s">
        <v>1349</v>
      </c>
      <c r="H36" t="s">
        <v>770</v>
      </c>
      <c r="I36" t="s">
        <v>36</v>
      </c>
      <c r="J36" t="s">
        <v>119</v>
      </c>
      <c r="K36" t="s">
        <v>1350</v>
      </c>
      <c r="M36" t="s">
        <v>1351</v>
      </c>
      <c r="N36" t="s">
        <v>1349</v>
      </c>
      <c r="O36" t="s">
        <v>1352</v>
      </c>
      <c r="P36" t="s">
        <v>770</v>
      </c>
      <c r="Q36" t="s">
        <v>1232</v>
      </c>
      <c r="R36" t="s">
        <v>116</v>
      </c>
      <c r="T36" t="s">
        <v>769</v>
      </c>
      <c r="V36" t="s">
        <v>121</v>
      </c>
      <c r="W36" t="s">
        <v>122</v>
      </c>
      <c r="Y36" t="s">
        <v>120</v>
      </c>
      <c r="Z36" t="s">
        <v>769</v>
      </c>
      <c r="AC36" t="s">
        <v>26</v>
      </c>
      <c r="AD36" t="s">
        <v>2665</v>
      </c>
      <c r="AE36" t="s">
        <v>2666</v>
      </c>
      <c r="AF36" t="s">
        <v>26</v>
      </c>
      <c r="AG36" t="s">
        <v>1351</v>
      </c>
      <c r="AH36" t="s">
        <v>2667</v>
      </c>
      <c r="AI36" t="e">
        <v>#N/A</v>
      </c>
      <c r="AJ36" t="s">
        <v>26</v>
      </c>
      <c r="AK36" t="s">
        <v>26</v>
      </c>
      <c r="AL36" t="s">
        <v>26</v>
      </c>
      <c r="AM36" t="s">
        <v>26</v>
      </c>
      <c r="AN36" t="e">
        <v>#N/A</v>
      </c>
      <c r="AO36" t="s">
        <v>26</v>
      </c>
      <c r="AP36" t="s">
        <v>26</v>
      </c>
      <c r="AQ36" t="s">
        <v>26</v>
      </c>
      <c r="AR36" t="s">
        <v>26</v>
      </c>
      <c r="AS36" t="e">
        <v>#N/A</v>
      </c>
      <c r="AT36" t="s">
        <v>26</v>
      </c>
      <c r="AU36" t="s">
        <v>26</v>
      </c>
      <c r="AV36" t="e">
        <v>#N/A</v>
      </c>
      <c r="AW36" t="s">
        <v>26</v>
      </c>
      <c r="AX36" t="s">
        <v>26</v>
      </c>
      <c r="AY36" t="s">
        <v>26</v>
      </c>
      <c r="AZ36" t="s">
        <v>26</v>
      </c>
      <c r="BA36" t="s">
        <v>26</v>
      </c>
      <c r="BB36" t="s">
        <v>26</v>
      </c>
      <c r="BC36" t="s">
        <v>26</v>
      </c>
      <c r="BD36" t="s">
        <v>26</v>
      </c>
      <c r="BE36" t="s">
        <v>26</v>
      </c>
      <c r="BF36" t="s">
        <v>26</v>
      </c>
      <c r="BG36" t="s">
        <v>26</v>
      </c>
      <c r="BH36" t="s">
        <v>26</v>
      </c>
      <c r="BI36" t="s">
        <v>26</v>
      </c>
      <c r="BJ36" t="s">
        <v>26</v>
      </c>
      <c r="BK36" t="s">
        <v>26</v>
      </c>
      <c r="BL36" t="s">
        <v>26</v>
      </c>
      <c r="BM36" t="s">
        <v>26</v>
      </c>
      <c r="BN36" t="s">
        <v>26</v>
      </c>
      <c r="BO36" t="s">
        <v>26</v>
      </c>
      <c r="BP36" t="s">
        <v>26</v>
      </c>
      <c r="BQ36" t="s">
        <v>26</v>
      </c>
      <c r="BR36" t="s">
        <v>26</v>
      </c>
      <c r="BS36" t="s">
        <v>26</v>
      </c>
      <c r="BT36" t="s">
        <v>26</v>
      </c>
      <c r="BU36" t="s">
        <v>3141</v>
      </c>
      <c r="BV36" t="s">
        <v>3142</v>
      </c>
    </row>
    <row r="37" spans="1:74" hidden="1" x14ac:dyDescent="0.25">
      <c r="A37" t="s">
        <v>1220</v>
      </c>
      <c r="B37" t="s">
        <v>1221</v>
      </c>
      <c r="C37">
        <v>222</v>
      </c>
      <c r="D37" t="s">
        <v>118</v>
      </c>
      <c r="E37" t="s">
        <v>2519</v>
      </c>
      <c r="F37" t="s">
        <v>1348</v>
      </c>
      <c r="G37" t="s">
        <v>1349</v>
      </c>
      <c r="H37" t="s">
        <v>770</v>
      </c>
      <c r="I37" t="s">
        <v>19</v>
      </c>
      <c r="J37" t="s">
        <v>119</v>
      </c>
      <c r="K37" t="s">
        <v>1350</v>
      </c>
      <c r="M37" t="s">
        <v>1351</v>
      </c>
      <c r="N37" t="s">
        <v>1349</v>
      </c>
      <c r="O37" t="s">
        <v>1352</v>
      </c>
      <c r="P37" t="s">
        <v>770</v>
      </c>
      <c r="Q37" t="s">
        <v>1232</v>
      </c>
      <c r="R37" t="s">
        <v>116</v>
      </c>
      <c r="T37" t="s">
        <v>769</v>
      </c>
      <c r="V37" t="s">
        <v>121</v>
      </c>
      <c r="W37" t="s">
        <v>122</v>
      </c>
      <c r="Y37" t="s">
        <v>120</v>
      </c>
      <c r="Z37" t="s">
        <v>769</v>
      </c>
      <c r="AC37" t="s">
        <v>26</v>
      </c>
      <c r="AD37" t="s">
        <v>2665</v>
      </c>
      <c r="AE37" t="s">
        <v>2666</v>
      </c>
      <c r="AF37" t="s">
        <v>26</v>
      </c>
      <c r="AG37" t="s">
        <v>1351</v>
      </c>
      <c r="AH37" t="s">
        <v>2667</v>
      </c>
      <c r="AI37" t="e">
        <v>#N/A</v>
      </c>
      <c r="AJ37" t="s">
        <v>26</v>
      </c>
      <c r="AK37" t="s">
        <v>26</v>
      </c>
      <c r="AL37" t="s">
        <v>26</v>
      </c>
      <c r="AM37" t="s">
        <v>26</v>
      </c>
      <c r="AN37" t="e">
        <v>#N/A</v>
      </c>
      <c r="AO37" t="s">
        <v>26</v>
      </c>
      <c r="AP37" t="s">
        <v>26</v>
      </c>
      <c r="AQ37" t="s">
        <v>26</v>
      </c>
      <c r="AR37" t="s">
        <v>26</v>
      </c>
      <c r="AS37" t="e">
        <v>#N/A</v>
      </c>
      <c r="AT37" t="s">
        <v>26</v>
      </c>
      <c r="AU37" t="s">
        <v>26</v>
      </c>
      <c r="AV37" t="e">
        <v>#N/A</v>
      </c>
      <c r="AW37" t="s">
        <v>26</v>
      </c>
      <c r="AX37" t="s">
        <v>26</v>
      </c>
      <c r="AY37" t="s">
        <v>26</v>
      </c>
      <c r="AZ37" t="s">
        <v>26</v>
      </c>
      <c r="BA37" t="s">
        <v>26</v>
      </c>
      <c r="BB37" t="s">
        <v>26</v>
      </c>
      <c r="BC37" t="s">
        <v>26</v>
      </c>
      <c r="BD37" t="s">
        <v>26</v>
      </c>
      <c r="BE37" t="s">
        <v>26</v>
      </c>
      <c r="BF37" t="s">
        <v>26</v>
      </c>
      <c r="BG37" t="s">
        <v>26</v>
      </c>
      <c r="BH37" t="s">
        <v>26</v>
      </c>
      <c r="BI37" t="s">
        <v>26</v>
      </c>
      <c r="BJ37" t="s">
        <v>26</v>
      </c>
      <c r="BK37" t="s">
        <v>26</v>
      </c>
      <c r="BL37" t="s">
        <v>26</v>
      </c>
      <c r="BM37" t="s">
        <v>26</v>
      </c>
      <c r="BN37" t="s">
        <v>26</v>
      </c>
      <c r="BO37" t="s">
        <v>26</v>
      </c>
      <c r="BP37" t="s">
        <v>26</v>
      </c>
      <c r="BQ37" t="s">
        <v>26</v>
      </c>
      <c r="BR37" t="s">
        <v>26</v>
      </c>
      <c r="BS37" t="s">
        <v>26</v>
      </c>
      <c r="BT37" t="s">
        <v>26</v>
      </c>
      <c r="BU37" t="s">
        <v>3141</v>
      </c>
      <c r="BV37" t="s">
        <v>3142</v>
      </c>
    </row>
    <row r="38" spans="1:74" hidden="1" x14ac:dyDescent="0.25">
      <c r="A38" t="s">
        <v>1220</v>
      </c>
      <c r="B38" t="s">
        <v>1221</v>
      </c>
      <c r="C38">
        <v>223</v>
      </c>
      <c r="D38" t="s">
        <v>125</v>
      </c>
      <c r="E38" t="s">
        <v>125</v>
      </c>
      <c r="F38" t="s">
        <v>1353</v>
      </c>
      <c r="G38" t="s">
        <v>1354</v>
      </c>
      <c r="H38" t="s">
        <v>667</v>
      </c>
      <c r="I38" t="s">
        <v>36</v>
      </c>
      <c r="J38" t="s">
        <v>126</v>
      </c>
      <c r="K38" t="s">
        <v>1355</v>
      </c>
      <c r="M38" t="s">
        <v>1356</v>
      </c>
      <c r="N38" t="s">
        <v>1354</v>
      </c>
      <c r="O38">
        <v>21136</v>
      </c>
      <c r="P38" t="s">
        <v>667</v>
      </c>
      <c r="Q38" t="s">
        <v>1232</v>
      </c>
      <c r="S38" t="s">
        <v>1357</v>
      </c>
      <c r="T38" t="s">
        <v>771</v>
      </c>
      <c r="V38" t="s">
        <v>127</v>
      </c>
      <c r="W38" t="s">
        <v>128</v>
      </c>
      <c r="X38" t="s">
        <v>129</v>
      </c>
      <c r="Y38" t="s">
        <v>123</v>
      </c>
      <c r="Z38" t="s">
        <v>771</v>
      </c>
      <c r="AC38" t="s">
        <v>2668</v>
      </c>
      <c r="AD38" t="s">
        <v>2669</v>
      </c>
      <c r="AE38" t="s">
        <v>2670</v>
      </c>
      <c r="AF38" t="s">
        <v>2671</v>
      </c>
      <c r="AG38" t="s">
        <v>2672</v>
      </c>
      <c r="AH38" t="s">
        <v>1354</v>
      </c>
      <c r="AI38" t="e">
        <v>#N/A</v>
      </c>
      <c r="AJ38" t="s">
        <v>26</v>
      </c>
      <c r="AK38" t="s">
        <v>26</v>
      </c>
      <c r="AL38" t="s">
        <v>26</v>
      </c>
      <c r="AM38" t="s">
        <v>26</v>
      </c>
      <c r="AN38" t="e">
        <v>#N/A</v>
      </c>
      <c r="AO38" t="s">
        <v>26</v>
      </c>
      <c r="AP38" t="s">
        <v>26</v>
      </c>
      <c r="AQ38" t="s">
        <v>26</v>
      </c>
      <c r="AR38" t="s">
        <v>26</v>
      </c>
      <c r="AS38" t="e">
        <v>#N/A</v>
      </c>
      <c r="AT38" t="s">
        <v>26</v>
      </c>
      <c r="AU38" t="s">
        <v>26</v>
      </c>
      <c r="AV38" t="e">
        <v>#N/A</v>
      </c>
      <c r="AW38" t="s">
        <v>26</v>
      </c>
      <c r="AX38" t="s">
        <v>26</v>
      </c>
      <c r="AY38" t="s">
        <v>26</v>
      </c>
      <c r="AZ38" t="s">
        <v>26</v>
      </c>
      <c r="BA38" t="s">
        <v>26</v>
      </c>
      <c r="BB38" t="s">
        <v>26</v>
      </c>
      <c r="BC38" t="s">
        <v>26</v>
      </c>
      <c r="BD38" t="s">
        <v>26</v>
      </c>
      <c r="BE38" t="s">
        <v>26</v>
      </c>
      <c r="BF38" t="s">
        <v>26</v>
      </c>
      <c r="BG38" t="s">
        <v>26</v>
      </c>
      <c r="BH38" t="s">
        <v>26</v>
      </c>
      <c r="BI38" t="s">
        <v>26</v>
      </c>
      <c r="BJ38" t="s">
        <v>26</v>
      </c>
      <c r="BK38" t="s">
        <v>26</v>
      </c>
      <c r="BL38" t="s">
        <v>26</v>
      </c>
      <c r="BM38" t="s">
        <v>26</v>
      </c>
      <c r="BN38" t="s">
        <v>26</v>
      </c>
      <c r="BO38" t="s">
        <v>26</v>
      </c>
      <c r="BP38" t="s">
        <v>26</v>
      </c>
      <c r="BQ38" t="s">
        <v>26</v>
      </c>
      <c r="BR38" t="s">
        <v>26</v>
      </c>
      <c r="BS38" t="s">
        <v>26</v>
      </c>
      <c r="BT38" t="s">
        <v>26</v>
      </c>
      <c r="BU38" t="s">
        <v>26</v>
      </c>
      <c r="BV38" t="s">
        <v>3142</v>
      </c>
    </row>
    <row r="39" spans="1:74" hidden="1" x14ac:dyDescent="0.25">
      <c r="A39" t="s">
        <v>1220</v>
      </c>
      <c r="B39" t="s">
        <v>1221</v>
      </c>
      <c r="C39">
        <v>223</v>
      </c>
      <c r="D39" t="s">
        <v>125</v>
      </c>
      <c r="E39" t="s">
        <v>125</v>
      </c>
      <c r="F39" t="s">
        <v>1353</v>
      </c>
      <c r="G39" t="s">
        <v>1354</v>
      </c>
      <c r="H39" t="s">
        <v>667</v>
      </c>
      <c r="I39" t="s">
        <v>19</v>
      </c>
      <c r="J39" t="s">
        <v>126</v>
      </c>
      <c r="K39" t="s">
        <v>1355</v>
      </c>
      <c r="M39" t="s">
        <v>1356</v>
      </c>
      <c r="N39" t="s">
        <v>1354</v>
      </c>
      <c r="O39">
        <v>21136</v>
      </c>
      <c r="P39" t="s">
        <v>667</v>
      </c>
      <c r="Q39" t="s">
        <v>1232</v>
      </c>
      <c r="S39" t="s">
        <v>1357</v>
      </c>
      <c r="T39" t="s">
        <v>771</v>
      </c>
      <c r="V39" t="s">
        <v>127</v>
      </c>
      <c r="W39" t="s">
        <v>128</v>
      </c>
      <c r="X39" t="s">
        <v>129</v>
      </c>
      <c r="Y39" t="s">
        <v>123</v>
      </c>
      <c r="Z39" t="s">
        <v>771</v>
      </c>
      <c r="AC39" t="s">
        <v>2668</v>
      </c>
      <c r="AD39" t="s">
        <v>2669</v>
      </c>
      <c r="AE39" t="s">
        <v>2670</v>
      </c>
      <c r="AF39" t="s">
        <v>2671</v>
      </c>
      <c r="AG39" t="s">
        <v>2672</v>
      </c>
      <c r="AH39" t="s">
        <v>1354</v>
      </c>
      <c r="AI39" t="e">
        <v>#N/A</v>
      </c>
      <c r="AJ39" t="s">
        <v>26</v>
      </c>
      <c r="AK39" t="s">
        <v>26</v>
      </c>
      <c r="AL39" t="s">
        <v>26</v>
      </c>
      <c r="AM39" t="s">
        <v>26</v>
      </c>
      <c r="AN39" t="e">
        <v>#N/A</v>
      </c>
      <c r="AO39" t="s">
        <v>26</v>
      </c>
      <c r="AP39" t="s">
        <v>26</v>
      </c>
      <c r="AQ39" t="s">
        <v>26</v>
      </c>
      <c r="AR39" t="s">
        <v>26</v>
      </c>
      <c r="AS39" t="e">
        <v>#N/A</v>
      </c>
      <c r="AT39" t="s">
        <v>26</v>
      </c>
      <c r="AU39" t="s">
        <v>26</v>
      </c>
      <c r="AV39" t="e">
        <v>#N/A</v>
      </c>
      <c r="AW39" t="s">
        <v>26</v>
      </c>
      <c r="AX39" t="s">
        <v>26</v>
      </c>
      <c r="AY39" t="s">
        <v>26</v>
      </c>
      <c r="AZ39" t="s">
        <v>26</v>
      </c>
      <c r="BA39" t="s">
        <v>26</v>
      </c>
      <c r="BB39" t="s">
        <v>26</v>
      </c>
      <c r="BC39" t="s">
        <v>26</v>
      </c>
      <c r="BD39" t="s">
        <v>26</v>
      </c>
      <c r="BE39" t="s">
        <v>26</v>
      </c>
      <c r="BF39" t="s">
        <v>26</v>
      </c>
      <c r="BG39" t="s">
        <v>26</v>
      </c>
      <c r="BH39" t="s">
        <v>26</v>
      </c>
      <c r="BI39" t="s">
        <v>26</v>
      </c>
      <c r="BJ39" t="s">
        <v>26</v>
      </c>
      <c r="BK39" t="s">
        <v>26</v>
      </c>
      <c r="BL39" t="s">
        <v>26</v>
      </c>
      <c r="BM39" t="s">
        <v>26</v>
      </c>
      <c r="BN39" t="s">
        <v>26</v>
      </c>
      <c r="BO39" t="s">
        <v>26</v>
      </c>
      <c r="BP39" t="s">
        <v>26</v>
      </c>
      <c r="BQ39" t="s">
        <v>26</v>
      </c>
      <c r="BR39" t="s">
        <v>26</v>
      </c>
      <c r="BS39" t="s">
        <v>26</v>
      </c>
      <c r="BT39" t="s">
        <v>26</v>
      </c>
      <c r="BU39" t="s">
        <v>26</v>
      </c>
      <c r="BV39" t="s">
        <v>3142</v>
      </c>
    </row>
    <row r="40" spans="1:74" hidden="1" x14ac:dyDescent="0.25">
      <c r="A40" t="s">
        <v>1220</v>
      </c>
      <c r="B40" t="s">
        <v>1221</v>
      </c>
      <c r="C40">
        <v>224</v>
      </c>
      <c r="D40" t="s">
        <v>773</v>
      </c>
      <c r="E40" t="s">
        <v>773</v>
      </c>
      <c r="F40" t="s">
        <v>1358</v>
      </c>
      <c r="G40" t="s">
        <v>1259</v>
      </c>
      <c r="H40" t="s">
        <v>667</v>
      </c>
      <c r="I40" t="s">
        <v>19</v>
      </c>
      <c r="J40" t="s">
        <v>775</v>
      </c>
      <c r="K40" t="s">
        <v>1359</v>
      </c>
      <c r="M40" t="s">
        <v>1360</v>
      </c>
      <c r="N40" t="s">
        <v>1259</v>
      </c>
      <c r="O40">
        <v>32548</v>
      </c>
      <c r="P40" t="s">
        <v>667</v>
      </c>
      <c r="Q40" t="s">
        <v>1232</v>
      </c>
      <c r="V40" t="s">
        <v>776</v>
      </c>
      <c r="W40" t="s">
        <v>777</v>
      </c>
      <c r="X40" t="s">
        <v>156</v>
      </c>
      <c r="Z40" t="s">
        <v>772</v>
      </c>
      <c r="AB40" t="s">
        <v>772</v>
      </c>
      <c r="AC40" t="s">
        <v>26</v>
      </c>
      <c r="AD40" t="s">
        <v>2673</v>
      </c>
      <c r="AE40" t="s">
        <v>2674</v>
      </c>
      <c r="AF40" t="s">
        <v>2675</v>
      </c>
      <c r="AG40" t="s">
        <v>2676</v>
      </c>
      <c r="AH40" t="s">
        <v>1259</v>
      </c>
      <c r="AI40" t="e">
        <v>#N/A</v>
      </c>
      <c r="AJ40" t="s">
        <v>26</v>
      </c>
      <c r="AK40" t="s">
        <v>26</v>
      </c>
      <c r="AL40" t="s">
        <v>26</v>
      </c>
      <c r="AM40" t="s">
        <v>26</v>
      </c>
      <c r="AN40" t="e">
        <v>#N/A</v>
      </c>
      <c r="AO40" t="s">
        <v>26</v>
      </c>
      <c r="AP40" t="s">
        <v>26</v>
      </c>
      <c r="AQ40" t="s">
        <v>26</v>
      </c>
      <c r="AR40" t="s">
        <v>26</v>
      </c>
      <c r="AS40" t="e">
        <v>#N/A</v>
      </c>
      <c r="AT40" t="s">
        <v>26</v>
      </c>
      <c r="AU40" t="s">
        <v>26</v>
      </c>
      <c r="AV40" t="e">
        <v>#N/A</v>
      </c>
      <c r="AW40" t="s">
        <v>26</v>
      </c>
      <c r="AX40" t="s">
        <v>26</v>
      </c>
      <c r="AY40" t="s">
        <v>26</v>
      </c>
      <c r="AZ40" t="s">
        <v>26</v>
      </c>
      <c r="BA40" t="s">
        <v>26</v>
      </c>
      <c r="BB40" t="s">
        <v>26</v>
      </c>
      <c r="BC40" t="s">
        <v>26</v>
      </c>
      <c r="BD40" t="s">
        <v>26</v>
      </c>
      <c r="BE40" t="s">
        <v>26</v>
      </c>
      <c r="BF40" t="s">
        <v>26</v>
      </c>
      <c r="BG40" t="s">
        <v>26</v>
      </c>
      <c r="BH40" t="s">
        <v>26</v>
      </c>
      <c r="BI40" t="s">
        <v>26</v>
      </c>
      <c r="BJ40" t="s">
        <v>26</v>
      </c>
      <c r="BK40" t="s">
        <v>26</v>
      </c>
      <c r="BL40" t="s">
        <v>26</v>
      </c>
      <c r="BM40" t="s">
        <v>26</v>
      </c>
      <c r="BN40" t="s">
        <v>26</v>
      </c>
      <c r="BO40" t="s">
        <v>26</v>
      </c>
      <c r="BP40" t="s">
        <v>26</v>
      </c>
      <c r="BQ40" t="s">
        <v>26</v>
      </c>
      <c r="BR40" t="s">
        <v>26</v>
      </c>
      <c r="BS40" t="s">
        <v>26</v>
      </c>
      <c r="BT40" t="s">
        <v>26</v>
      </c>
      <c r="BU40" t="s">
        <v>26</v>
      </c>
      <c r="BV40" t="s">
        <v>26</v>
      </c>
    </row>
    <row r="41" spans="1:74" hidden="1" x14ac:dyDescent="0.25">
      <c r="A41" t="s">
        <v>1220</v>
      </c>
      <c r="B41" t="s">
        <v>1221</v>
      </c>
      <c r="C41">
        <v>225</v>
      </c>
      <c r="D41" t="s">
        <v>1361</v>
      </c>
      <c r="E41" t="s">
        <v>1361</v>
      </c>
      <c r="F41" t="s">
        <v>1223</v>
      </c>
      <c r="G41" t="s">
        <v>1224</v>
      </c>
      <c r="H41" t="s">
        <v>667</v>
      </c>
      <c r="I41" t="s">
        <v>36</v>
      </c>
      <c r="J41" t="s">
        <v>733</v>
      </c>
      <c r="K41" t="s">
        <v>1308</v>
      </c>
      <c r="L41" t="s">
        <v>1309</v>
      </c>
      <c r="M41" t="s">
        <v>1226</v>
      </c>
      <c r="N41" t="s">
        <v>1224</v>
      </c>
      <c r="O41" t="s">
        <v>1310</v>
      </c>
      <c r="P41" t="s">
        <v>667</v>
      </c>
      <c r="Q41" t="s">
        <v>1311</v>
      </c>
      <c r="S41" t="s">
        <v>1312</v>
      </c>
      <c r="T41" t="s">
        <v>730</v>
      </c>
      <c r="V41" t="s">
        <v>14</v>
      </c>
      <c r="W41" t="s">
        <v>15</v>
      </c>
      <c r="X41" t="s">
        <v>734</v>
      </c>
      <c r="Y41" t="s">
        <v>1313</v>
      </c>
      <c r="Z41" t="s">
        <v>730</v>
      </c>
      <c r="AC41" t="s">
        <v>2551</v>
      </c>
      <c r="AD41" t="s">
        <v>2677</v>
      </c>
      <c r="AE41" t="s">
        <v>2678</v>
      </c>
      <c r="AF41" t="s">
        <v>2679</v>
      </c>
      <c r="AG41" t="s">
        <v>2623</v>
      </c>
      <c r="AH41" t="s">
        <v>1224</v>
      </c>
      <c r="AI41" t="e">
        <v>#N/A</v>
      </c>
      <c r="AJ41" t="s">
        <v>26</v>
      </c>
      <c r="AK41" t="s">
        <v>26</v>
      </c>
      <c r="AL41" t="s">
        <v>26</v>
      </c>
      <c r="AM41" t="s">
        <v>26</v>
      </c>
      <c r="AN41" t="e">
        <v>#N/A</v>
      </c>
      <c r="AO41" t="s">
        <v>26</v>
      </c>
      <c r="AP41" t="s">
        <v>26</v>
      </c>
      <c r="AQ41" t="s">
        <v>26</v>
      </c>
      <c r="AR41" t="s">
        <v>26</v>
      </c>
      <c r="AS41" t="e">
        <v>#N/A</v>
      </c>
      <c r="AT41" t="s">
        <v>26</v>
      </c>
      <c r="AU41" t="s">
        <v>26</v>
      </c>
      <c r="AV41" t="e">
        <v>#N/A</v>
      </c>
      <c r="AW41" t="s">
        <v>26</v>
      </c>
      <c r="AX41" t="s">
        <v>26</v>
      </c>
      <c r="AY41" t="s">
        <v>26</v>
      </c>
      <c r="AZ41" t="s">
        <v>26</v>
      </c>
      <c r="BA41" t="s">
        <v>26</v>
      </c>
      <c r="BB41" t="s">
        <v>26</v>
      </c>
      <c r="BC41" t="s">
        <v>26</v>
      </c>
      <c r="BD41" t="s">
        <v>26</v>
      </c>
      <c r="BE41" t="s">
        <v>26</v>
      </c>
      <c r="BF41" t="s">
        <v>26</v>
      </c>
      <c r="BG41" t="s">
        <v>26</v>
      </c>
      <c r="BH41" t="s">
        <v>26</v>
      </c>
      <c r="BI41" t="s">
        <v>26</v>
      </c>
      <c r="BJ41" t="s">
        <v>26</v>
      </c>
      <c r="BK41" t="s">
        <v>26</v>
      </c>
      <c r="BL41" t="s">
        <v>26</v>
      </c>
      <c r="BM41" t="s">
        <v>26</v>
      </c>
      <c r="BN41" t="s">
        <v>26</v>
      </c>
      <c r="BO41" t="s">
        <v>26</v>
      </c>
      <c r="BP41" t="s">
        <v>26</v>
      </c>
      <c r="BQ41" t="s">
        <v>26</v>
      </c>
      <c r="BR41" t="s">
        <v>26</v>
      </c>
      <c r="BS41" t="s">
        <v>26</v>
      </c>
      <c r="BT41" t="s">
        <v>26</v>
      </c>
      <c r="BU41" t="s">
        <v>26</v>
      </c>
      <c r="BV41" t="s">
        <v>3140</v>
      </c>
    </row>
    <row r="42" spans="1:74" hidden="1" x14ac:dyDescent="0.25">
      <c r="A42" t="s">
        <v>1220</v>
      </c>
      <c r="B42" t="s">
        <v>1221</v>
      </c>
      <c r="C42">
        <v>225</v>
      </c>
      <c r="D42" t="s">
        <v>1361</v>
      </c>
      <c r="E42" t="s">
        <v>1361</v>
      </c>
      <c r="F42" t="s">
        <v>1223</v>
      </c>
      <c r="G42" t="s">
        <v>1224</v>
      </c>
      <c r="H42" t="s">
        <v>667</v>
      </c>
      <c r="I42" t="s">
        <v>19</v>
      </c>
      <c r="J42" t="s">
        <v>668</v>
      </c>
      <c r="K42" t="s">
        <v>1225</v>
      </c>
      <c r="M42" t="s">
        <v>1226</v>
      </c>
      <c r="N42" t="s">
        <v>1224</v>
      </c>
      <c r="O42">
        <v>31407</v>
      </c>
      <c r="P42" t="s">
        <v>667</v>
      </c>
      <c r="Q42" t="s">
        <v>1227</v>
      </c>
      <c r="T42" t="s">
        <v>663</v>
      </c>
      <c r="V42" t="s">
        <v>14</v>
      </c>
      <c r="W42" t="s">
        <v>15</v>
      </c>
      <c r="X42" t="s">
        <v>54</v>
      </c>
      <c r="Y42" t="s">
        <v>9</v>
      </c>
      <c r="Z42" t="s">
        <v>663</v>
      </c>
      <c r="AC42" t="s">
        <v>2551</v>
      </c>
      <c r="AD42" t="s">
        <v>2677</v>
      </c>
      <c r="AE42" t="s">
        <v>2678</v>
      </c>
      <c r="AF42" t="s">
        <v>2679</v>
      </c>
      <c r="AG42" t="s">
        <v>2623</v>
      </c>
      <c r="AH42" t="s">
        <v>1224</v>
      </c>
      <c r="AI42" t="e">
        <v>#N/A</v>
      </c>
      <c r="AJ42" t="s">
        <v>26</v>
      </c>
      <c r="AK42" t="s">
        <v>26</v>
      </c>
      <c r="AL42" t="s">
        <v>26</v>
      </c>
      <c r="AM42" t="s">
        <v>26</v>
      </c>
      <c r="AN42" t="e">
        <v>#N/A</v>
      </c>
      <c r="AO42" t="s">
        <v>26</v>
      </c>
      <c r="AP42" t="s">
        <v>26</v>
      </c>
      <c r="AQ42" t="s">
        <v>26</v>
      </c>
      <c r="AR42" t="s">
        <v>26</v>
      </c>
      <c r="AS42" t="e">
        <v>#N/A</v>
      </c>
      <c r="AT42" t="s">
        <v>26</v>
      </c>
      <c r="AU42" t="s">
        <v>26</v>
      </c>
      <c r="AV42" t="e">
        <v>#N/A</v>
      </c>
      <c r="AW42" t="s">
        <v>26</v>
      </c>
      <c r="AX42" t="s">
        <v>26</v>
      </c>
      <c r="AY42" t="s">
        <v>26</v>
      </c>
      <c r="AZ42" t="s">
        <v>26</v>
      </c>
      <c r="BA42" t="s">
        <v>26</v>
      </c>
      <c r="BB42" t="s">
        <v>26</v>
      </c>
      <c r="BC42" t="s">
        <v>26</v>
      </c>
      <c r="BD42" t="s">
        <v>26</v>
      </c>
      <c r="BE42" t="s">
        <v>26</v>
      </c>
      <c r="BF42" t="s">
        <v>26</v>
      </c>
      <c r="BG42" t="s">
        <v>26</v>
      </c>
      <c r="BH42" t="s">
        <v>26</v>
      </c>
      <c r="BI42" t="s">
        <v>26</v>
      </c>
      <c r="BJ42" t="s">
        <v>26</v>
      </c>
      <c r="BK42" t="s">
        <v>26</v>
      </c>
      <c r="BL42" t="s">
        <v>26</v>
      </c>
      <c r="BM42" t="s">
        <v>26</v>
      </c>
      <c r="BN42" t="s">
        <v>26</v>
      </c>
      <c r="BO42" t="s">
        <v>26</v>
      </c>
      <c r="BP42" t="s">
        <v>26</v>
      </c>
      <c r="BQ42" t="s">
        <v>26</v>
      </c>
      <c r="BR42" t="s">
        <v>26</v>
      </c>
      <c r="BS42" t="s">
        <v>26</v>
      </c>
      <c r="BT42" t="s">
        <v>26</v>
      </c>
      <c r="BU42" t="s">
        <v>26</v>
      </c>
      <c r="BV42" t="s">
        <v>3140</v>
      </c>
    </row>
    <row r="43" spans="1:74" hidden="1" x14ac:dyDescent="0.25">
      <c r="A43" t="s">
        <v>1220</v>
      </c>
      <c r="B43" t="s">
        <v>1221</v>
      </c>
      <c r="C43">
        <v>226</v>
      </c>
      <c r="D43" t="s">
        <v>132</v>
      </c>
      <c r="E43" t="s">
        <v>132</v>
      </c>
      <c r="F43" t="s">
        <v>1362</v>
      </c>
      <c r="G43" t="s">
        <v>1299</v>
      </c>
      <c r="H43" t="s">
        <v>667</v>
      </c>
      <c r="I43" t="s">
        <v>43</v>
      </c>
      <c r="J43" t="s">
        <v>133</v>
      </c>
      <c r="K43" t="s">
        <v>1363</v>
      </c>
      <c r="L43" t="s">
        <v>1364</v>
      </c>
      <c r="M43" t="s">
        <v>1365</v>
      </c>
      <c r="N43" t="s">
        <v>1299</v>
      </c>
      <c r="O43">
        <v>93703</v>
      </c>
      <c r="P43" t="s">
        <v>667</v>
      </c>
      <c r="Q43" t="s">
        <v>1241</v>
      </c>
      <c r="R43" t="s">
        <v>140</v>
      </c>
      <c r="S43" t="s">
        <v>1366</v>
      </c>
      <c r="T43" t="s">
        <v>778</v>
      </c>
      <c r="V43" t="s">
        <v>134</v>
      </c>
      <c r="W43" t="s">
        <v>135</v>
      </c>
      <c r="X43" t="s">
        <v>24</v>
      </c>
      <c r="Y43" t="s">
        <v>130</v>
      </c>
      <c r="Z43" t="s">
        <v>778</v>
      </c>
      <c r="AC43" t="s">
        <v>2680</v>
      </c>
      <c r="AD43" t="s">
        <v>2681</v>
      </c>
      <c r="AE43" t="s">
        <v>2682</v>
      </c>
      <c r="AF43" t="s">
        <v>2683</v>
      </c>
      <c r="AG43" t="s">
        <v>2684</v>
      </c>
      <c r="AH43" t="s">
        <v>1299</v>
      </c>
      <c r="AI43" t="e">
        <v>#N/A</v>
      </c>
      <c r="AJ43" t="s">
        <v>26</v>
      </c>
      <c r="AK43" t="s">
        <v>26</v>
      </c>
      <c r="AL43" t="s">
        <v>2685</v>
      </c>
      <c r="AM43" t="s">
        <v>2686</v>
      </c>
      <c r="AN43" t="e">
        <v>#N/A</v>
      </c>
      <c r="AO43" t="s">
        <v>26</v>
      </c>
      <c r="AP43" t="s">
        <v>26</v>
      </c>
      <c r="AQ43" t="s">
        <v>26</v>
      </c>
      <c r="AR43" t="s">
        <v>26</v>
      </c>
      <c r="AS43" t="e">
        <v>#N/A</v>
      </c>
      <c r="AT43" t="s">
        <v>26</v>
      </c>
      <c r="AU43" t="s">
        <v>26</v>
      </c>
      <c r="AV43" t="e">
        <v>#N/A</v>
      </c>
      <c r="AW43" t="s">
        <v>2687</v>
      </c>
      <c r="AX43" t="s">
        <v>2688</v>
      </c>
      <c r="AY43" t="s">
        <v>26</v>
      </c>
      <c r="AZ43" t="s">
        <v>1250</v>
      </c>
      <c r="BA43" t="s">
        <v>2689</v>
      </c>
      <c r="BB43" t="s">
        <v>2690</v>
      </c>
      <c r="BC43" t="s">
        <v>2691</v>
      </c>
      <c r="BD43" t="s">
        <v>2692</v>
      </c>
      <c r="BE43" t="s">
        <v>26</v>
      </c>
      <c r="BF43" t="s">
        <v>26</v>
      </c>
      <c r="BG43" t="s">
        <v>2686</v>
      </c>
      <c r="BH43" t="s">
        <v>2693</v>
      </c>
      <c r="BI43" t="s">
        <v>26</v>
      </c>
      <c r="BJ43" t="s">
        <v>26</v>
      </c>
      <c r="BK43" t="s">
        <v>26</v>
      </c>
      <c r="BL43" t="s">
        <v>26</v>
      </c>
      <c r="BM43" t="s">
        <v>26</v>
      </c>
      <c r="BN43" t="s">
        <v>26</v>
      </c>
      <c r="BO43" t="s">
        <v>26</v>
      </c>
      <c r="BP43" t="s">
        <v>26</v>
      </c>
      <c r="BQ43" t="s">
        <v>26</v>
      </c>
      <c r="BR43" t="s">
        <v>26</v>
      </c>
      <c r="BS43" t="s">
        <v>26</v>
      </c>
      <c r="BT43" t="s">
        <v>26</v>
      </c>
      <c r="BU43" t="s">
        <v>3140</v>
      </c>
      <c r="BV43" t="s">
        <v>3142</v>
      </c>
    </row>
    <row r="44" spans="1:74" hidden="1" x14ac:dyDescent="0.25">
      <c r="A44" t="s">
        <v>1220</v>
      </c>
      <c r="B44" t="s">
        <v>1221</v>
      </c>
      <c r="C44">
        <v>226</v>
      </c>
      <c r="D44" t="s">
        <v>132</v>
      </c>
      <c r="E44" t="s">
        <v>132</v>
      </c>
      <c r="F44" t="s">
        <v>1362</v>
      </c>
      <c r="G44" t="s">
        <v>1299</v>
      </c>
      <c r="H44" t="s">
        <v>667</v>
      </c>
      <c r="I44" t="s">
        <v>19</v>
      </c>
      <c r="J44" t="s">
        <v>137</v>
      </c>
      <c r="K44" t="s">
        <v>1367</v>
      </c>
      <c r="M44" t="s">
        <v>1368</v>
      </c>
      <c r="N44" t="s">
        <v>1299</v>
      </c>
      <c r="O44">
        <v>93230</v>
      </c>
      <c r="P44" t="s">
        <v>667</v>
      </c>
      <c r="Q44" t="s">
        <v>1232</v>
      </c>
      <c r="R44" t="s">
        <v>141</v>
      </c>
      <c r="T44" t="s">
        <v>779</v>
      </c>
      <c r="V44" t="s">
        <v>138</v>
      </c>
      <c r="W44" t="s">
        <v>139</v>
      </c>
      <c r="X44" t="s">
        <v>54</v>
      </c>
      <c r="Y44" t="s">
        <v>136</v>
      </c>
      <c r="Z44" t="s">
        <v>779</v>
      </c>
      <c r="AC44" t="s">
        <v>2680</v>
      </c>
      <c r="AD44" t="s">
        <v>2681</v>
      </c>
      <c r="AE44" t="s">
        <v>2682</v>
      </c>
      <c r="AF44" t="s">
        <v>2683</v>
      </c>
      <c r="AG44" t="s">
        <v>2684</v>
      </c>
      <c r="AH44" t="s">
        <v>1299</v>
      </c>
      <c r="AI44" t="e">
        <v>#N/A</v>
      </c>
      <c r="AJ44" t="s">
        <v>26</v>
      </c>
      <c r="AK44" t="s">
        <v>26</v>
      </c>
      <c r="AL44" t="s">
        <v>2685</v>
      </c>
      <c r="AM44" t="s">
        <v>2686</v>
      </c>
      <c r="AN44" t="e">
        <v>#N/A</v>
      </c>
      <c r="AO44" t="s">
        <v>26</v>
      </c>
      <c r="AP44" t="s">
        <v>26</v>
      </c>
      <c r="AQ44" t="s">
        <v>26</v>
      </c>
      <c r="AR44" t="s">
        <v>26</v>
      </c>
      <c r="AS44" t="e">
        <v>#N/A</v>
      </c>
      <c r="AT44" t="s">
        <v>26</v>
      </c>
      <c r="AU44" t="s">
        <v>26</v>
      </c>
      <c r="AV44" t="e">
        <v>#N/A</v>
      </c>
      <c r="AW44" t="s">
        <v>2687</v>
      </c>
      <c r="AX44" t="s">
        <v>2688</v>
      </c>
      <c r="AY44" t="s">
        <v>26</v>
      </c>
      <c r="AZ44" t="s">
        <v>1250</v>
      </c>
      <c r="BA44" t="s">
        <v>2689</v>
      </c>
      <c r="BB44" t="s">
        <v>2690</v>
      </c>
      <c r="BC44" t="s">
        <v>2691</v>
      </c>
      <c r="BD44" t="s">
        <v>2692</v>
      </c>
      <c r="BE44" t="s">
        <v>26</v>
      </c>
      <c r="BF44" t="s">
        <v>26</v>
      </c>
      <c r="BG44" t="s">
        <v>2686</v>
      </c>
      <c r="BH44" t="s">
        <v>2693</v>
      </c>
      <c r="BI44" t="s">
        <v>26</v>
      </c>
      <c r="BJ44" t="s">
        <v>26</v>
      </c>
      <c r="BK44" t="s">
        <v>26</v>
      </c>
      <c r="BL44" t="s">
        <v>26</v>
      </c>
      <c r="BM44" t="s">
        <v>26</v>
      </c>
      <c r="BN44" t="s">
        <v>26</v>
      </c>
      <c r="BO44" t="s">
        <v>26</v>
      </c>
      <c r="BP44" t="s">
        <v>26</v>
      </c>
      <c r="BQ44" t="s">
        <v>26</v>
      </c>
      <c r="BR44" t="s">
        <v>26</v>
      </c>
      <c r="BS44" t="s">
        <v>26</v>
      </c>
      <c r="BT44" t="s">
        <v>26</v>
      </c>
      <c r="BU44" t="s">
        <v>3140</v>
      </c>
      <c r="BV44" t="s">
        <v>3140</v>
      </c>
    </row>
    <row r="45" spans="1:74" hidden="1" x14ac:dyDescent="0.25">
      <c r="A45" t="s">
        <v>1220</v>
      </c>
      <c r="B45" t="s">
        <v>1221</v>
      </c>
      <c r="C45">
        <v>227</v>
      </c>
      <c r="D45" t="s">
        <v>781</v>
      </c>
      <c r="E45" t="s">
        <v>781</v>
      </c>
      <c r="F45" t="s">
        <v>1369</v>
      </c>
      <c r="G45" t="s">
        <v>1318</v>
      </c>
      <c r="H45" t="s">
        <v>667</v>
      </c>
      <c r="I45" t="s">
        <v>639</v>
      </c>
      <c r="J45" t="s">
        <v>1370</v>
      </c>
      <c r="K45" t="s">
        <v>1371</v>
      </c>
      <c r="M45" t="s">
        <v>1372</v>
      </c>
      <c r="N45" t="s">
        <v>1318</v>
      </c>
      <c r="O45">
        <v>60511</v>
      </c>
      <c r="P45" t="s">
        <v>667</v>
      </c>
      <c r="Q45" t="s">
        <v>1232</v>
      </c>
      <c r="V45" t="s">
        <v>39</v>
      </c>
      <c r="W45" t="s">
        <v>1373</v>
      </c>
      <c r="X45" t="s">
        <v>85</v>
      </c>
      <c r="Z45" t="s">
        <v>780</v>
      </c>
      <c r="AA45" t="s">
        <v>780</v>
      </c>
      <c r="AC45" t="s">
        <v>26</v>
      </c>
      <c r="AD45" t="s">
        <v>2694</v>
      </c>
      <c r="AE45" t="s">
        <v>2695</v>
      </c>
      <c r="AF45" t="s">
        <v>2696</v>
      </c>
      <c r="AG45" t="s">
        <v>2697</v>
      </c>
      <c r="AH45" t="s">
        <v>1318</v>
      </c>
      <c r="AI45" t="e">
        <v>#N/A</v>
      </c>
      <c r="AJ45" t="s">
        <v>26</v>
      </c>
      <c r="AK45" t="s">
        <v>26</v>
      </c>
      <c r="AL45" t="s">
        <v>26</v>
      </c>
      <c r="AM45" t="s">
        <v>26</v>
      </c>
      <c r="AN45" t="e">
        <v>#N/A</v>
      </c>
      <c r="AO45" t="s">
        <v>26</v>
      </c>
      <c r="AP45" t="s">
        <v>26</v>
      </c>
      <c r="AQ45" t="s">
        <v>26</v>
      </c>
      <c r="AR45" t="s">
        <v>26</v>
      </c>
      <c r="AS45" t="e">
        <v>#N/A</v>
      </c>
      <c r="AT45" t="s">
        <v>26</v>
      </c>
      <c r="AU45" t="s">
        <v>26</v>
      </c>
      <c r="AV45" t="e">
        <v>#N/A</v>
      </c>
      <c r="AW45" t="s">
        <v>26</v>
      </c>
      <c r="AX45" t="s">
        <v>26</v>
      </c>
      <c r="AY45" t="s">
        <v>26</v>
      </c>
      <c r="AZ45" t="s">
        <v>26</v>
      </c>
      <c r="BA45" t="s">
        <v>26</v>
      </c>
      <c r="BB45" t="s">
        <v>26</v>
      </c>
      <c r="BC45" t="s">
        <v>26</v>
      </c>
      <c r="BD45" t="s">
        <v>26</v>
      </c>
      <c r="BE45" t="s">
        <v>26</v>
      </c>
      <c r="BF45" t="s">
        <v>26</v>
      </c>
      <c r="BG45" t="s">
        <v>26</v>
      </c>
      <c r="BH45" t="s">
        <v>26</v>
      </c>
      <c r="BI45" t="s">
        <v>26</v>
      </c>
      <c r="BJ45" t="s">
        <v>26</v>
      </c>
      <c r="BK45" t="s">
        <v>26</v>
      </c>
      <c r="BL45" t="s">
        <v>26</v>
      </c>
      <c r="BM45" t="s">
        <v>26</v>
      </c>
      <c r="BN45" t="s">
        <v>26</v>
      </c>
      <c r="BO45" t="s">
        <v>26</v>
      </c>
      <c r="BP45" t="s">
        <v>26</v>
      </c>
      <c r="BQ45" t="s">
        <v>26</v>
      </c>
      <c r="BR45" t="s">
        <v>26</v>
      </c>
      <c r="BS45" t="s">
        <v>26</v>
      </c>
      <c r="BT45" t="s">
        <v>26</v>
      </c>
      <c r="BU45" t="s">
        <v>26</v>
      </c>
      <c r="BV45" t="s">
        <v>26</v>
      </c>
    </row>
    <row r="46" spans="1:74" hidden="1" x14ac:dyDescent="0.25">
      <c r="A46" t="s">
        <v>1220</v>
      </c>
      <c r="B46" t="s">
        <v>1221</v>
      </c>
      <c r="C46">
        <v>227</v>
      </c>
      <c r="D46" t="s">
        <v>781</v>
      </c>
      <c r="E46" t="s">
        <v>781</v>
      </c>
      <c r="F46" t="s">
        <v>1369</v>
      </c>
      <c r="G46" t="s">
        <v>1318</v>
      </c>
      <c r="H46" t="s">
        <v>667</v>
      </c>
      <c r="I46" t="s">
        <v>19</v>
      </c>
      <c r="J46" t="s">
        <v>1374</v>
      </c>
      <c r="K46" t="s">
        <v>1375</v>
      </c>
      <c r="M46" t="s">
        <v>1372</v>
      </c>
      <c r="N46" t="s">
        <v>1318</v>
      </c>
      <c r="O46">
        <v>60511</v>
      </c>
      <c r="P46" t="s">
        <v>667</v>
      </c>
      <c r="Q46" t="s">
        <v>1232</v>
      </c>
      <c r="T46" t="s">
        <v>780</v>
      </c>
      <c r="V46" t="s">
        <v>1376</v>
      </c>
      <c r="W46" t="s">
        <v>1377</v>
      </c>
      <c r="X46" t="s">
        <v>1378</v>
      </c>
      <c r="Z46" t="s">
        <v>780</v>
      </c>
      <c r="AC46" t="s">
        <v>26</v>
      </c>
      <c r="AD46" t="s">
        <v>2694</v>
      </c>
      <c r="AE46" t="s">
        <v>2695</v>
      </c>
      <c r="AF46" t="s">
        <v>2696</v>
      </c>
      <c r="AG46" t="s">
        <v>2697</v>
      </c>
      <c r="AH46" t="s">
        <v>1318</v>
      </c>
      <c r="AI46" t="e">
        <v>#N/A</v>
      </c>
      <c r="AJ46" t="s">
        <v>26</v>
      </c>
      <c r="AK46" t="s">
        <v>26</v>
      </c>
      <c r="AL46" t="s">
        <v>26</v>
      </c>
      <c r="AM46" t="s">
        <v>26</v>
      </c>
      <c r="AN46" t="e">
        <v>#N/A</v>
      </c>
      <c r="AO46" t="s">
        <v>26</v>
      </c>
      <c r="AP46" t="s">
        <v>26</v>
      </c>
      <c r="AQ46" t="s">
        <v>26</v>
      </c>
      <c r="AR46" t="s">
        <v>26</v>
      </c>
      <c r="AS46" t="e">
        <v>#N/A</v>
      </c>
      <c r="AT46" t="s">
        <v>26</v>
      </c>
      <c r="AU46" t="s">
        <v>26</v>
      </c>
      <c r="AV46" t="e">
        <v>#N/A</v>
      </c>
      <c r="AW46" t="s">
        <v>26</v>
      </c>
      <c r="AX46" t="s">
        <v>26</v>
      </c>
      <c r="AY46" t="s">
        <v>26</v>
      </c>
      <c r="AZ46" t="s">
        <v>26</v>
      </c>
      <c r="BA46" t="s">
        <v>26</v>
      </c>
      <c r="BB46" t="s">
        <v>26</v>
      </c>
      <c r="BC46" t="s">
        <v>26</v>
      </c>
      <c r="BD46" t="s">
        <v>26</v>
      </c>
      <c r="BE46" t="s">
        <v>26</v>
      </c>
      <c r="BF46" t="s">
        <v>26</v>
      </c>
      <c r="BG46" t="s">
        <v>26</v>
      </c>
      <c r="BH46" t="s">
        <v>26</v>
      </c>
      <c r="BI46" t="s">
        <v>26</v>
      </c>
      <c r="BJ46" t="s">
        <v>26</v>
      </c>
      <c r="BK46" t="s">
        <v>26</v>
      </c>
      <c r="BL46" t="s">
        <v>26</v>
      </c>
      <c r="BM46" t="s">
        <v>26</v>
      </c>
      <c r="BN46" t="s">
        <v>26</v>
      </c>
      <c r="BO46" t="s">
        <v>26</v>
      </c>
      <c r="BP46" t="s">
        <v>26</v>
      </c>
      <c r="BQ46" t="s">
        <v>26</v>
      </c>
      <c r="BR46" t="s">
        <v>26</v>
      </c>
      <c r="BS46" t="s">
        <v>26</v>
      </c>
      <c r="BT46" t="s">
        <v>26</v>
      </c>
      <c r="BU46" t="s">
        <v>26</v>
      </c>
      <c r="BV46" t="s">
        <v>26</v>
      </c>
    </row>
    <row r="47" spans="1:74" hidden="1" x14ac:dyDescent="0.25">
      <c r="A47" t="s">
        <v>1220</v>
      </c>
      <c r="B47" t="s">
        <v>1221</v>
      </c>
      <c r="C47">
        <v>228</v>
      </c>
      <c r="D47" t="s">
        <v>790</v>
      </c>
      <c r="E47" t="s">
        <v>790</v>
      </c>
      <c r="F47" t="s">
        <v>1379</v>
      </c>
      <c r="H47" t="s">
        <v>792</v>
      </c>
      <c r="I47" t="s">
        <v>43</v>
      </c>
      <c r="J47" t="s">
        <v>145</v>
      </c>
      <c r="K47" t="s">
        <v>1380</v>
      </c>
      <c r="L47" t="s">
        <v>1381</v>
      </c>
      <c r="M47" t="s">
        <v>1382</v>
      </c>
      <c r="N47" t="s">
        <v>1383</v>
      </c>
      <c r="O47">
        <v>84116</v>
      </c>
      <c r="P47" t="s">
        <v>667</v>
      </c>
      <c r="Q47" t="s">
        <v>1384</v>
      </c>
      <c r="R47" t="s">
        <v>149</v>
      </c>
      <c r="S47" t="s">
        <v>1385</v>
      </c>
      <c r="T47" t="s">
        <v>788</v>
      </c>
      <c r="V47" t="s">
        <v>146</v>
      </c>
      <c r="W47" t="s">
        <v>147</v>
      </c>
      <c r="X47" t="s">
        <v>148</v>
      </c>
      <c r="Y47" t="s">
        <v>142</v>
      </c>
      <c r="Z47" t="s">
        <v>795</v>
      </c>
      <c r="AA47" t="s">
        <v>796</v>
      </c>
      <c r="AB47" t="s">
        <v>795</v>
      </c>
      <c r="AC47" t="s">
        <v>2611</v>
      </c>
      <c r="AD47" t="s">
        <v>2698</v>
      </c>
      <c r="AE47" t="s">
        <v>2699</v>
      </c>
      <c r="AF47" t="s">
        <v>2700</v>
      </c>
      <c r="AG47" t="s">
        <v>2701</v>
      </c>
      <c r="AH47" t="s">
        <v>1383</v>
      </c>
      <c r="AI47" t="e">
        <v>#N/A</v>
      </c>
      <c r="AJ47" t="s">
        <v>26</v>
      </c>
      <c r="AK47" t="s">
        <v>26</v>
      </c>
      <c r="AL47" t="s">
        <v>145</v>
      </c>
      <c r="AM47" t="s">
        <v>2702</v>
      </c>
      <c r="AN47" t="e">
        <v>#N/A</v>
      </c>
      <c r="AO47" t="s">
        <v>26</v>
      </c>
      <c r="AP47" t="s">
        <v>26</v>
      </c>
      <c r="AQ47" t="s">
        <v>26</v>
      </c>
      <c r="AR47" t="s">
        <v>26</v>
      </c>
      <c r="AS47" t="e">
        <v>#N/A</v>
      </c>
      <c r="AT47" t="s">
        <v>26</v>
      </c>
      <c r="AU47" t="s">
        <v>26</v>
      </c>
      <c r="AV47" t="e">
        <v>#N/A</v>
      </c>
      <c r="AW47" t="s">
        <v>2611</v>
      </c>
      <c r="AX47" t="s">
        <v>1957</v>
      </c>
      <c r="AY47" t="s">
        <v>26</v>
      </c>
      <c r="AZ47" t="s">
        <v>1382</v>
      </c>
      <c r="BA47" t="s">
        <v>2612</v>
      </c>
      <c r="BB47" t="s">
        <v>2613</v>
      </c>
      <c r="BC47" t="s">
        <v>2614</v>
      </c>
      <c r="BD47" t="s">
        <v>1385</v>
      </c>
      <c r="BE47" t="s">
        <v>2615</v>
      </c>
      <c r="BF47" t="s">
        <v>26</v>
      </c>
      <c r="BG47" t="s">
        <v>2702</v>
      </c>
      <c r="BH47" t="s">
        <v>2703</v>
      </c>
      <c r="BI47" t="s">
        <v>2704</v>
      </c>
      <c r="BJ47" t="s">
        <v>2705</v>
      </c>
      <c r="BK47" t="s">
        <v>2706</v>
      </c>
      <c r="BL47" t="s">
        <v>26</v>
      </c>
      <c r="BM47" t="s">
        <v>26</v>
      </c>
      <c r="BN47" t="s">
        <v>2591</v>
      </c>
      <c r="BO47" t="s">
        <v>1383</v>
      </c>
      <c r="BP47" t="s">
        <v>2613</v>
      </c>
      <c r="BQ47" t="s">
        <v>2570</v>
      </c>
      <c r="BR47" t="s">
        <v>2707</v>
      </c>
      <c r="BS47" t="s">
        <v>26</v>
      </c>
      <c r="BT47" t="s">
        <v>26</v>
      </c>
      <c r="BU47" t="s">
        <v>3141</v>
      </c>
      <c r="BV47" t="s">
        <v>3142</v>
      </c>
    </row>
    <row r="48" spans="1:74" hidden="1" x14ac:dyDescent="0.25">
      <c r="A48" t="s">
        <v>1220</v>
      </c>
      <c r="B48" t="s">
        <v>1221</v>
      </c>
      <c r="C48">
        <v>228</v>
      </c>
      <c r="D48" t="s">
        <v>790</v>
      </c>
      <c r="E48" t="s">
        <v>790</v>
      </c>
      <c r="F48" t="s">
        <v>1379</v>
      </c>
      <c r="H48" t="s">
        <v>792</v>
      </c>
      <c r="I48" t="s">
        <v>19</v>
      </c>
      <c r="J48" t="s">
        <v>793</v>
      </c>
      <c r="K48" t="s">
        <v>1386</v>
      </c>
      <c r="M48" t="s">
        <v>1387</v>
      </c>
      <c r="N48" t="s">
        <v>1383</v>
      </c>
      <c r="O48">
        <v>84060</v>
      </c>
      <c r="P48" t="s">
        <v>667</v>
      </c>
      <c r="Q48" t="s">
        <v>1232</v>
      </c>
      <c r="T48" t="s">
        <v>789</v>
      </c>
      <c r="V48" t="s">
        <v>320</v>
      </c>
      <c r="W48" t="s">
        <v>794</v>
      </c>
      <c r="X48" t="s">
        <v>156</v>
      </c>
      <c r="Z48" t="s">
        <v>789</v>
      </c>
      <c r="AC48" t="s">
        <v>2611</v>
      </c>
      <c r="AD48" t="s">
        <v>2698</v>
      </c>
      <c r="AE48" t="s">
        <v>2699</v>
      </c>
      <c r="AF48" t="s">
        <v>2700</v>
      </c>
      <c r="AG48" t="s">
        <v>2701</v>
      </c>
      <c r="AH48" t="s">
        <v>1383</v>
      </c>
      <c r="AI48" t="e">
        <v>#N/A</v>
      </c>
      <c r="AJ48" t="s">
        <v>26</v>
      </c>
      <c r="AK48" t="s">
        <v>26</v>
      </c>
      <c r="AL48" t="s">
        <v>145</v>
      </c>
      <c r="AM48" t="s">
        <v>2702</v>
      </c>
      <c r="AN48" t="e">
        <v>#N/A</v>
      </c>
      <c r="AO48" t="s">
        <v>26</v>
      </c>
      <c r="AP48" t="s">
        <v>26</v>
      </c>
      <c r="AQ48" t="s">
        <v>26</v>
      </c>
      <c r="AR48" t="s">
        <v>26</v>
      </c>
      <c r="AS48" t="e">
        <v>#N/A</v>
      </c>
      <c r="AT48" t="s">
        <v>26</v>
      </c>
      <c r="AU48" t="s">
        <v>26</v>
      </c>
      <c r="AV48" t="e">
        <v>#N/A</v>
      </c>
      <c r="AW48" t="s">
        <v>2611</v>
      </c>
      <c r="AX48" t="s">
        <v>1957</v>
      </c>
      <c r="AY48" t="s">
        <v>26</v>
      </c>
      <c r="AZ48" t="s">
        <v>1382</v>
      </c>
      <c r="BA48" t="s">
        <v>2612</v>
      </c>
      <c r="BB48" t="s">
        <v>2613</v>
      </c>
      <c r="BC48" t="s">
        <v>2614</v>
      </c>
      <c r="BD48" t="s">
        <v>1385</v>
      </c>
      <c r="BE48" t="s">
        <v>2615</v>
      </c>
      <c r="BF48" t="s">
        <v>26</v>
      </c>
      <c r="BG48" t="s">
        <v>2702</v>
      </c>
      <c r="BH48" t="s">
        <v>2703</v>
      </c>
      <c r="BI48" t="s">
        <v>2704</v>
      </c>
      <c r="BJ48" t="s">
        <v>2705</v>
      </c>
      <c r="BK48" t="s">
        <v>2706</v>
      </c>
      <c r="BL48" t="s">
        <v>26</v>
      </c>
      <c r="BM48" t="s">
        <v>26</v>
      </c>
      <c r="BN48" t="s">
        <v>2591</v>
      </c>
      <c r="BO48" t="s">
        <v>1383</v>
      </c>
      <c r="BP48" t="s">
        <v>2613</v>
      </c>
      <c r="BQ48" t="s">
        <v>2570</v>
      </c>
      <c r="BR48" t="s">
        <v>2707</v>
      </c>
      <c r="BS48" t="s">
        <v>26</v>
      </c>
      <c r="BT48" t="s">
        <v>26</v>
      </c>
      <c r="BU48" t="s">
        <v>26</v>
      </c>
      <c r="BV48" t="s">
        <v>26</v>
      </c>
    </row>
    <row r="49" spans="1:74" hidden="1" x14ac:dyDescent="0.25">
      <c r="A49" t="s">
        <v>1220</v>
      </c>
      <c r="B49" t="s">
        <v>1221</v>
      </c>
      <c r="C49">
        <v>229</v>
      </c>
      <c r="D49" t="s">
        <v>799</v>
      </c>
      <c r="E49" t="s">
        <v>799</v>
      </c>
      <c r="F49" t="s">
        <v>1388</v>
      </c>
      <c r="G49" t="s">
        <v>1383</v>
      </c>
      <c r="H49" t="s">
        <v>667</v>
      </c>
      <c r="I49" t="s">
        <v>19</v>
      </c>
      <c r="J49" t="s">
        <v>801</v>
      </c>
      <c r="K49" t="s">
        <v>1389</v>
      </c>
      <c r="M49" t="s">
        <v>1390</v>
      </c>
      <c r="N49" t="s">
        <v>1391</v>
      </c>
      <c r="O49">
        <v>59808</v>
      </c>
      <c r="P49" t="s">
        <v>667</v>
      </c>
      <c r="Q49" t="s">
        <v>1232</v>
      </c>
      <c r="T49" t="s">
        <v>798</v>
      </c>
      <c r="V49" t="s">
        <v>802</v>
      </c>
      <c r="W49" t="s">
        <v>803</v>
      </c>
      <c r="X49" t="s">
        <v>54</v>
      </c>
      <c r="Z49" t="s">
        <v>798</v>
      </c>
      <c r="AA49" t="s">
        <v>798</v>
      </c>
      <c r="AC49" t="s">
        <v>26</v>
      </c>
      <c r="AD49" t="s">
        <v>2708</v>
      </c>
      <c r="AE49" t="s">
        <v>2709</v>
      </c>
      <c r="AF49" t="s">
        <v>2710</v>
      </c>
      <c r="AG49" t="s">
        <v>2711</v>
      </c>
      <c r="AH49" t="s">
        <v>1391</v>
      </c>
      <c r="AI49" t="e">
        <v>#N/A</v>
      </c>
      <c r="AJ49" t="s">
        <v>26</v>
      </c>
      <c r="AK49" t="s">
        <v>26</v>
      </c>
      <c r="AL49" t="s">
        <v>26</v>
      </c>
      <c r="AM49" t="s">
        <v>26</v>
      </c>
      <c r="AN49" t="e">
        <v>#N/A</v>
      </c>
      <c r="AO49" t="s">
        <v>26</v>
      </c>
      <c r="AP49" t="s">
        <v>26</v>
      </c>
      <c r="AQ49" t="s">
        <v>26</v>
      </c>
      <c r="AR49" t="s">
        <v>26</v>
      </c>
      <c r="AS49" t="e">
        <v>#N/A</v>
      </c>
      <c r="AT49" t="s">
        <v>26</v>
      </c>
      <c r="AU49" t="s">
        <v>26</v>
      </c>
      <c r="AV49" t="e">
        <v>#N/A</v>
      </c>
      <c r="AW49" t="s">
        <v>26</v>
      </c>
      <c r="AX49" t="s">
        <v>26</v>
      </c>
      <c r="AY49" t="s">
        <v>26</v>
      </c>
      <c r="AZ49" t="s">
        <v>26</v>
      </c>
      <c r="BA49" t="s">
        <v>26</v>
      </c>
      <c r="BB49" t="s">
        <v>26</v>
      </c>
      <c r="BC49" t="s">
        <v>26</v>
      </c>
      <c r="BD49" t="s">
        <v>26</v>
      </c>
      <c r="BE49" t="s">
        <v>26</v>
      </c>
      <c r="BF49" t="s">
        <v>26</v>
      </c>
      <c r="BG49" t="s">
        <v>26</v>
      </c>
      <c r="BH49" t="s">
        <v>26</v>
      </c>
      <c r="BI49" t="s">
        <v>26</v>
      </c>
      <c r="BJ49" t="s">
        <v>26</v>
      </c>
      <c r="BK49" t="s">
        <v>26</v>
      </c>
      <c r="BL49" t="s">
        <v>26</v>
      </c>
      <c r="BM49" t="s">
        <v>26</v>
      </c>
      <c r="BN49" t="s">
        <v>26</v>
      </c>
      <c r="BO49" t="s">
        <v>26</v>
      </c>
      <c r="BP49" t="s">
        <v>26</v>
      </c>
      <c r="BQ49" t="s">
        <v>26</v>
      </c>
      <c r="BR49" t="s">
        <v>26</v>
      </c>
      <c r="BS49" t="s">
        <v>26</v>
      </c>
      <c r="BT49" t="s">
        <v>26</v>
      </c>
      <c r="BU49" t="s">
        <v>26</v>
      </c>
      <c r="BV49" t="s">
        <v>26</v>
      </c>
    </row>
    <row r="50" spans="1:74" hidden="1" x14ac:dyDescent="0.25">
      <c r="A50" t="s">
        <v>1220</v>
      </c>
      <c r="B50" t="s">
        <v>1221</v>
      </c>
      <c r="C50">
        <v>230</v>
      </c>
      <c r="D50" t="s">
        <v>805</v>
      </c>
      <c r="E50" t="s">
        <v>805</v>
      </c>
      <c r="F50" t="s">
        <v>1358</v>
      </c>
      <c r="G50" t="s">
        <v>1259</v>
      </c>
      <c r="H50" t="s">
        <v>667</v>
      </c>
      <c r="I50" t="s">
        <v>19</v>
      </c>
      <c r="J50" t="s">
        <v>807</v>
      </c>
      <c r="K50" t="s">
        <v>1392</v>
      </c>
      <c r="M50" t="s">
        <v>1393</v>
      </c>
      <c r="N50" t="s">
        <v>1259</v>
      </c>
      <c r="O50">
        <v>32541</v>
      </c>
      <c r="P50" t="s">
        <v>667</v>
      </c>
      <c r="Q50" t="s">
        <v>1232</v>
      </c>
      <c r="T50" t="s">
        <v>804</v>
      </c>
      <c r="V50" t="s">
        <v>39</v>
      </c>
      <c r="W50" t="s">
        <v>808</v>
      </c>
      <c r="X50" t="s">
        <v>156</v>
      </c>
      <c r="Z50" t="s">
        <v>804</v>
      </c>
      <c r="AA50" t="s">
        <v>804</v>
      </c>
      <c r="AC50" t="s">
        <v>26</v>
      </c>
      <c r="AD50" t="s">
        <v>2712</v>
      </c>
      <c r="AE50" t="s">
        <v>2713</v>
      </c>
      <c r="AF50" t="s">
        <v>2714</v>
      </c>
      <c r="AG50" t="s">
        <v>2715</v>
      </c>
      <c r="AH50" t="s">
        <v>1259</v>
      </c>
      <c r="AI50" t="e">
        <v>#N/A</v>
      </c>
      <c r="AJ50" t="s">
        <v>26</v>
      </c>
      <c r="AK50" t="s">
        <v>26</v>
      </c>
      <c r="AL50" t="s">
        <v>26</v>
      </c>
      <c r="AM50" t="s">
        <v>26</v>
      </c>
      <c r="AN50" t="e">
        <v>#N/A</v>
      </c>
      <c r="AO50" t="s">
        <v>26</v>
      </c>
      <c r="AP50" t="s">
        <v>26</v>
      </c>
      <c r="AQ50" t="s">
        <v>26</v>
      </c>
      <c r="AR50" t="s">
        <v>26</v>
      </c>
      <c r="AS50" t="e">
        <v>#N/A</v>
      </c>
      <c r="AT50" t="s">
        <v>26</v>
      </c>
      <c r="AU50" t="s">
        <v>26</v>
      </c>
      <c r="AV50" t="e">
        <v>#N/A</v>
      </c>
      <c r="AW50" t="s">
        <v>2716</v>
      </c>
      <c r="AX50" t="s">
        <v>2717</v>
      </c>
      <c r="AY50" t="s">
        <v>26</v>
      </c>
      <c r="AZ50" t="s">
        <v>1250</v>
      </c>
      <c r="BA50" t="s">
        <v>2689</v>
      </c>
      <c r="BB50" t="s">
        <v>2718</v>
      </c>
      <c r="BC50" t="s">
        <v>2719</v>
      </c>
      <c r="BD50" t="s">
        <v>26</v>
      </c>
      <c r="BE50" t="s">
        <v>26</v>
      </c>
      <c r="BF50" t="s">
        <v>26</v>
      </c>
      <c r="BG50" t="s">
        <v>26</v>
      </c>
      <c r="BH50" t="s">
        <v>26</v>
      </c>
      <c r="BI50" t="s">
        <v>26</v>
      </c>
      <c r="BJ50" t="s">
        <v>26</v>
      </c>
      <c r="BK50" t="s">
        <v>26</v>
      </c>
      <c r="BL50" t="s">
        <v>26</v>
      </c>
      <c r="BM50" t="s">
        <v>26</v>
      </c>
      <c r="BN50" t="s">
        <v>26</v>
      </c>
      <c r="BO50" t="s">
        <v>26</v>
      </c>
      <c r="BP50" t="s">
        <v>26</v>
      </c>
      <c r="BQ50" t="s">
        <v>26</v>
      </c>
      <c r="BR50" t="s">
        <v>26</v>
      </c>
      <c r="BS50" t="s">
        <v>26</v>
      </c>
      <c r="BT50" t="s">
        <v>26</v>
      </c>
      <c r="BU50" t="s">
        <v>26</v>
      </c>
      <c r="BV50" t="s">
        <v>26</v>
      </c>
    </row>
    <row r="51" spans="1:74" hidden="1" x14ac:dyDescent="0.25">
      <c r="A51" t="s">
        <v>1220</v>
      </c>
      <c r="B51" t="s">
        <v>1221</v>
      </c>
      <c r="C51">
        <v>231</v>
      </c>
      <c r="D51" t="s">
        <v>152</v>
      </c>
      <c r="E51" t="s">
        <v>152</v>
      </c>
      <c r="F51" t="s">
        <v>1394</v>
      </c>
      <c r="G51" t="s">
        <v>1299</v>
      </c>
      <c r="H51" t="s">
        <v>667</v>
      </c>
      <c r="I51" t="s">
        <v>43</v>
      </c>
      <c r="J51" t="s">
        <v>159</v>
      </c>
      <c r="K51" t="s">
        <v>1395</v>
      </c>
      <c r="L51" t="s">
        <v>1396</v>
      </c>
      <c r="M51" t="s">
        <v>1397</v>
      </c>
      <c r="N51" t="s">
        <v>1299</v>
      </c>
      <c r="O51">
        <v>91406</v>
      </c>
      <c r="P51" t="s">
        <v>667</v>
      </c>
      <c r="Q51" t="s">
        <v>1336</v>
      </c>
      <c r="R51" t="s">
        <v>163</v>
      </c>
      <c r="S51" t="s">
        <v>1398</v>
      </c>
      <c r="T51" t="s">
        <v>809</v>
      </c>
      <c r="V51" t="s">
        <v>160</v>
      </c>
      <c r="W51" t="s">
        <v>161</v>
      </c>
      <c r="X51" t="s">
        <v>162</v>
      </c>
      <c r="Y51" t="s">
        <v>158</v>
      </c>
      <c r="Z51" t="s">
        <v>809</v>
      </c>
      <c r="AC51" t="s">
        <v>2720</v>
      </c>
      <c r="AD51" t="s">
        <v>2721</v>
      </c>
      <c r="AE51" t="s">
        <v>2722</v>
      </c>
      <c r="AF51" t="s">
        <v>2723</v>
      </c>
      <c r="AG51" t="s">
        <v>2724</v>
      </c>
      <c r="AH51" t="s">
        <v>1299</v>
      </c>
      <c r="AI51" t="e">
        <v>#N/A</v>
      </c>
      <c r="AJ51" t="s">
        <v>26</v>
      </c>
      <c r="AK51" t="s">
        <v>26</v>
      </c>
      <c r="AL51" t="s">
        <v>159</v>
      </c>
      <c r="AM51" t="s">
        <v>2725</v>
      </c>
      <c r="AN51" t="e">
        <v>#N/A</v>
      </c>
      <c r="AO51" t="s">
        <v>26</v>
      </c>
      <c r="AP51" t="s">
        <v>26</v>
      </c>
      <c r="AQ51" t="s">
        <v>26</v>
      </c>
      <c r="AR51" t="s">
        <v>26</v>
      </c>
      <c r="AS51" t="e">
        <v>#N/A</v>
      </c>
      <c r="AT51" t="s">
        <v>26</v>
      </c>
      <c r="AU51" t="s">
        <v>26</v>
      </c>
      <c r="AV51" t="e">
        <v>#N/A</v>
      </c>
      <c r="AW51" t="s">
        <v>2720</v>
      </c>
      <c r="AX51" t="s">
        <v>1395</v>
      </c>
      <c r="AY51" t="s">
        <v>26</v>
      </c>
      <c r="AZ51" t="s">
        <v>1397</v>
      </c>
      <c r="BA51" t="s">
        <v>2726</v>
      </c>
      <c r="BB51" t="s">
        <v>2727</v>
      </c>
      <c r="BC51" t="s">
        <v>2728</v>
      </c>
      <c r="BD51" t="s">
        <v>1398</v>
      </c>
      <c r="BE51" t="s">
        <v>26</v>
      </c>
      <c r="BF51" t="s">
        <v>26</v>
      </c>
      <c r="BG51" t="s">
        <v>2725</v>
      </c>
      <c r="BH51" t="s">
        <v>2729</v>
      </c>
      <c r="BI51" t="s">
        <v>2730</v>
      </c>
      <c r="BJ51" t="s">
        <v>2731</v>
      </c>
      <c r="BK51" t="s">
        <v>2732</v>
      </c>
      <c r="BL51" t="s">
        <v>26</v>
      </c>
      <c r="BM51" t="s">
        <v>26</v>
      </c>
      <c r="BN51" t="s">
        <v>2733</v>
      </c>
      <c r="BO51" t="s">
        <v>1299</v>
      </c>
      <c r="BP51" t="s">
        <v>2734</v>
      </c>
      <c r="BQ51" t="s">
        <v>2570</v>
      </c>
      <c r="BR51" t="s">
        <v>2735</v>
      </c>
      <c r="BS51" t="s">
        <v>26</v>
      </c>
      <c r="BT51" t="s">
        <v>26</v>
      </c>
      <c r="BU51" t="s">
        <v>3140</v>
      </c>
      <c r="BV51" t="s">
        <v>3141</v>
      </c>
    </row>
    <row r="52" spans="1:74" hidden="1" x14ac:dyDescent="0.25">
      <c r="A52" t="s">
        <v>1220</v>
      </c>
      <c r="B52" t="s">
        <v>1221</v>
      </c>
      <c r="C52">
        <v>231</v>
      </c>
      <c r="D52" t="s">
        <v>152</v>
      </c>
      <c r="E52" t="s">
        <v>152</v>
      </c>
      <c r="F52" t="s">
        <v>1394</v>
      </c>
      <c r="G52" t="s">
        <v>1299</v>
      </c>
      <c r="H52" t="s">
        <v>667</v>
      </c>
      <c r="I52" t="s">
        <v>19</v>
      </c>
      <c r="J52" t="s">
        <v>153</v>
      </c>
      <c r="K52" t="s">
        <v>1399</v>
      </c>
      <c r="M52" t="s">
        <v>1400</v>
      </c>
      <c r="N52" t="s">
        <v>1299</v>
      </c>
      <c r="O52">
        <v>90212</v>
      </c>
      <c r="P52" t="s">
        <v>667</v>
      </c>
      <c r="Q52" t="s">
        <v>1232</v>
      </c>
      <c r="R52" t="s">
        <v>157</v>
      </c>
      <c r="S52" t="s">
        <v>1401</v>
      </c>
      <c r="T52" t="s">
        <v>810</v>
      </c>
      <c r="V52" t="s">
        <v>154</v>
      </c>
      <c r="W52" t="s">
        <v>155</v>
      </c>
      <c r="X52" t="s">
        <v>156</v>
      </c>
      <c r="Y52" t="s">
        <v>150</v>
      </c>
      <c r="Z52" t="s">
        <v>810</v>
      </c>
      <c r="AC52" t="s">
        <v>2720</v>
      </c>
      <c r="AD52" t="s">
        <v>2721</v>
      </c>
      <c r="AE52" t="s">
        <v>2722</v>
      </c>
      <c r="AF52" t="s">
        <v>2723</v>
      </c>
      <c r="AG52" t="s">
        <v>2724</v>
      </c>
      <c r="AH52" t="s">
        <v>1299</v>
      </c>
      <c r="AI52" t="e">
        <v>#N/A</v>
      </c>
      <c r="AJ52" t="s">
        <v>26</v>
      </c>
      <c r="AK52" t="s">
        <v>26</v>
      </c>
      <c r="AL52" t="s">
        <v>159</v>
      </c>
      <c r="AM52" t="s">
        <v>2725</v>
      </c>
      <c r="AN52" t="e">
        <v>#N/A</v>
      </c>
      <c r="AO52" t="s">
        <v>26</v>
      </c>
      <c r="AP52" t="s">
        <v>26</v>
      </c>
      <c r="AQ52" t="s">
        <v>26</v>
      </c>
      <c r="AR52" t="s">
        <v>26</v>
      </c>
      <c r="AS52" t="e">
        <v>#N/A</v>
      </c>
      <c r="AT52" t="s">
        <v>26</v>
      </c>
      <c r="AU52" t="s">
        <v>26</v>
      </c>
      <c r="AV52" t="e">
        <v>#N/A</v>
      </c>
      <c r="AW52" t="s">
        <v>2720</v>
      </c>
      <c r="AX52" t="s">
        <v>1395</v>
      </c>
      <c r="AY52" t="s">
        <v>26</v>
      </c>
      <c r="AZ52" t="s">
        <v>1397</v>
      </c>
      <c r="BA52" t="s">
        <v>2726</v>
      </c>
      <c r="BB52" t="s">
        <v>2727</v>
      </c>
      <c r="BC52" t="s">
        <v>2728</v>
      </c>
      <c r="BD52" t="s">
        <v>1398</v>
      </c>
      <c r="BE52" t="s">
        <v>26</v>
      </c>
      <c r="BF52" t="s">
        <v>26</v>
      </c>
      <c r="BG52" t="s">
        <v>2725</v>
      </c>
      <c r="BH52" t="s">
        <v>2729</v>
      </c>
      <c r="BI52" t="s">
        <v>2730</v>
      </c>
      <c r="BJ52" t="s">
        <v>2731</v>
      </c>
      <c r="BK52" t="s">
        <v>2732</v>
      </c>
      <c r="BL52" t="s">
        <v>26</v>
      </c>
      <c r="BM52" t="s">
        <v>26</v>
      </c>
      <c r="BN52" t="s">
        <v>2733</v>
      </c>
      <c r="BO52" t="s">
        <v>1299</v>
      </c>
      <c r="BP52" t="s">
        <v>2734</v>
      </c>
      <c r="BQ52" t="s">
        <v>2570</v>
      </c>
      <c r="BR52" t="s">
        <v>2735</v>
      </c>
      <c r="BS52" t="s">
        <v>26</v>
      </c>
      <c r="BT52" t="s">
        <v>26</v>
      </c>
      <c r="BU52" t="s">
        <v>3141</v>
      </c>
      <c r="BV52" t="s">
        <v>3140</v>
      </c>
    </row>
    <row r="53" spans="1:74" hidden="1" x14ac:dyDescent="0.25">
      <c r="A53" t="s">
        <v>1220</v>
      </c>
      <c r="B53" t="s">
        <v>1221</v>
      </c>
      <c r="C53">
        <v>232</v>
      </c>
      <c r="D53" t="s">
        <v>812</v>
      </c>
      <c r="E53" t="s">
        <v>812</v>
      </c>
      <c r="F53" t="s">
        <v>1402</v>
      </c>
      <c r="G53" t="s">
        <v>1383</v>
      </c>
      <c r="H53" t="s">
        <v>667</v>
      </c>
      <c r="I53" t="s">
        <v>43</v>
      </c>
      <c r="J53" t="s">
        <v>145</v>
      </c>
      <c r="K53" t="s">
        <v>1380</v>
      </c>
      <c r="L53" t="s">
        <v>1381</v>
      </c>
      <c r="M53" t="s">
        <v>1382</v>
      </c>
      <c r="N53" t="s">
        <v>1383</v>
      </c>
      <c r="O53">
        <v>84116</v>
      </c>
      <c r="P53" t="s">
        <v>667</v>
      </c>
      <c r="Q53" t="s">
        <v>1384</v>
      </c>
      <c r="R53" t="s">
        <v>149</v>
      </c>
      <c r="S53" t="s">
        <v>1385</v>
      </c>
      <c r="T53" t="s">
        <v>788</v>
      </c>
      <c r="V53" t="s">
        <v>146</v>
      </c>
      <c r="W53" t="s">
        <v>147</v>
      </c>
      <c r="X53" t="s">
        <v>148</v>
      </c>
      <c r="Y53" t="s">
        <v>142</v>
      </c>
      <c r="Z53" t="s">
        <v>795</v>
      </c>
      <c r="AA53" t="s">
        <v>796</v>
      </c>
      <c r="AB53" t="s">
        <v>795</v>
      </c>
      <c r="AC53" t="s">
        <v>2611</v>
      </c>
      <c r="AD53" t="s">
        <v>2736</v>
      </c>
      <c r="AE53" t="s">
        <v>2737</v>
      </c>
      <c r="AF53" t="s">
        <v>2738</v>
      </c>
      <c r="AG53" t="s">
        <v>2739</v>
      </c>
      <c r="AH53" t="s">
        <v>1383</v>
      </c>
      <c r="AI53" t="e">
        <v>#N/A</v>
      </c>
      <c r="AJ53" t="s">
        <v>26</v>
      </c>
      <c r="AK53" t="s">
        <v>26</v>
      </c>
      <c r="AL53" t="s">
        <v>145</v>
      </c>
      <c r="AM53" t="s">
        <v>2702</v>
      </c>
      <c r="AN53" t="e">
        <v>#N/A</v>
      </c>
      <c r="AO53" t="s">
        <v>26</v>
      </c>
      <c r="AP53" t="s">
        <v>26</v>
      </c>
      <c r="AQ53" t="s">
        <v>26</v>
      </c>
      <c r="AR53" t="s">
        <v>26</v>
      </c>
      <c r="AS53" t="e">
        <v>#N/A</v>
      </c>
      <c r="AT53" t="s">
        <v>26</v>
      </c>
      <c r="AU53" t="s">
        <v>26</v>
      </c>
      <c r="AV53" t="e">
        <v>#N/A</v>
      </c>
      <c r="AW53" t="s">
        <v>2611</v>
      </c>
      <c r="AX53" t="s">
        <v>1957</v>
      </c>
      <c r="AY53" t="s">
        <v>26</v>
      </c>
      <c r="AZ53" t="s">
        <v>1382</v>
      </c>
      <c r="BA53" t="s">
        <v>2612</v>
      </c>
      <c r="BB53" t="s">
        <v>2613</v>
      </c>
      <c r="BC53" t="s">
        <v>2614</v>
      </c>
      <c r="BD53" t="s">
        <v>1385</v>
      </c>
      <c r="BE53" t="s">
        <v>2615</v>
      </c>
      <c r="BF53" t="s">
        <v>26</v>
      </c>
      <c r="BG53" t="s">
        <v>2702</v>
      </c>
      <c r="BH53" t="s">
        <v>2703</v>
      </c>
      <c r="BI53" t="s">
        <v>2704</v>
      </c>
      <c r="BJ53" t="s">
        <v>2705</v>
      </c>
      <c r="BK53" t="s">
        <v>2706</v>
      </c>
      <c r="BL53" t="s">
        <v>26</v>
      </c>
      <c r="BM53" t="s">
        <v>26</v>
      </c>
      <c r="BN53" t="s">
        <v>2591</v>
      </c>
      <c r="BO53" t="s">
        <v>1383</v>
      </c>
      <c r="BP53" t="s">
        <v>2613</v>
      </c>
      <c r="BQ53" t="s">
        <v>2570</v>
      </c>
      <c r="BR53" t="s">
        <v>2707</v>
      </c>
      <c r="BS53" t="s">
        <v>26</v>
      </c>
      <c r="BT53" t="s">
        <v>26</v>
      </c>
      <c r="BU53" t="s">
        <v>3141</v>
      </c>
      <c r="BV53" t="s">
        <v>3142</v>
      </c>
    </row>
    <row r="54" spans="1:74" hidden="1" x14ac:dyDescent="0.25">
      <c r="A54" t="s">
        <v>1220</v>
      </c>
      <c r="B54" t="s">
        <v>1221</v>
      </c>
      <c r="C54">
        <v>232</v>
      </c>
      <c r="D54" t="s">
        <v>812</v>
      </c>
      <c r="E54" t="s">
        <v>812</v>
      </c>
      <c r="F54" t="s">
        <v>1402</v>
      </c>
      <c r="G54" t="s">
        <v>1383</v>
      </c>
      <c r="H54" t="s">
        <v>667</v>
      </c>
      <c r="I54" t="s">
        <v>19</v>
      </c>
      <c r="J54" t="s">
        <v>814</v>
      </c>
      <c r="K54" t="s">
        <v>1403</v>
      </c>
      <c r="M54" t="s">
        <v>1404</v>
      </c>
      <c r="N54" t="s">
        <v>1383</v>
      </c>
      <c r="O54">
        <v>84092</v>
      </c>
      <c r="P54" t="s">
        <v>667</v>
      </c>
      <c r="Q54" t="s">
        <v>1232</v>
      </c>
      <c r="T54" t="s">
        <v>811</v>
      </c>
      <c r="V54" t="s">
        <v>815</v>
      </c>
      <c r="W54" t="s">
        <v>816</v>
      </c>
      <c r="X54" t="s">
        <v>156</v>
      </c>
      <c r="Z54" t="s">
        <v>811</v>
      </c>
      <c r="AC54" t="s">
        <v>2611</v>
      </c>
      <c r="AD54" t="s">
        <v>2736</v>
      </c>
      <c r="AE54" t="s">
        <v>2737</v>
      </c>
      <c r="AF54" t="s">
        <v>2738</v>
      </c>
      <c r="AG54" t="s">
        <v>2739</v>
      </c>
      <c r="AH54" t="s">
        <v>1383</v>
      </c>
      <c r="AI54" t="e">
        <v>#N/A</v>
      </c>
      <c r="AJ54" t="s">
        <v>26</v>
      </c>
      <c r="AK54" t="s">
        <v>26</v>
      </c>
      <c r="AL54" t="s">
        <v>145</v>
      </c>
      <c r="AM54" t="s">
        <v>2702</v>
      </c>
      <c r="AN54" t="e">
        <v>#N/A</v>
      </c>
      <c r="AO54" t="s">
        <v>26</v>
      </c>
      <c r="AP54" t="s">
        <v>26</v>
      </c>
      <c r="AQ54" t="s">
        <v>26</v>
      </c>
      <c r="AR54" t="s">
        <v>26</v>
      </c>
      <c r="AS54" t="e">
        <v>#N/A</v>
      </c>
      <c r="AT54" t="s">
        <v>26</v>
      </c>
      <c r="AU54" t="s">
        <v>26</v>
      </c>
      <c r="AV54" t="e">
        <v>#N/A</v>
      </c>
      <c r="AW54" t="s">
        <v>2611</v>
      </c>
      <c r="AX54" t="s">
        <v>1957</v>
      </c>
      <c r="AY54" t="s">
        <v>26</v>
      </c>
      <c r="AZ54" t="s">
        <v>1382</v>
      </c>
      <c r="BA54" t="s">
        <v>2612</v>
      </c>
      <c r="BB54" t="s">
        <v>2613</v>
      </c>
      <c r="BC54" t="s">
        <v>2614</v>
      </c>
      <c r="BD54" t="s">
        <v>1385</v>
      </c>
      <c r="BE54" t="s">
        <v>2615</v>
      </c>
      <c r="BF54" t="s">
        <v>26</v>
      </c>
      <c r="BG54" t="s">
        <v>2702</v>
      </c>
      <c r="BH54" t="s">
        <v>2703</v>
      </c>
      <c r="BI54" t="s">
        <v>2704</v>
      </c>
      <c r="BJ54" t="s">
        <v>2705</v>
      </c>
      <c r="BK54" t="s">
        <v>2706</v>
      </c>
      <c r="BL54" t="s">
        <v>26</v>
      </c>
      <c r="BM54" t="s">
        <v>26</v>
      </c>
      <c r="BN54" t="s">
        <v>2591</v>
      </c>
      <c r="BO54" t="s">
        <v>1383</v>
      </c>
      <c r="BP54" t="s">
        <v>2613</v>
      </c>
      <c r="BQ54" t="s">
        <v>2570</v>
      </c>
      <c r="BR54" t="s">
        <v>2707</v>
      </c>
      <c r="BS54" t="s">
        <v>26</v>
      </c>
      <c r="BT54" t="s">
        <v>26</v>
      </c>
      <c r="BU54" t="s">
        <v>26</v>
      </c>
      <c r="BV54" t="s">
        <v>26</v>
      </c>
    </row>
    <row r="55" spans="1:74" hidden="1" x14ac:dyDescent="0.25">
      <c r="A55" t="s">
        <v>1220</v>
      </c>
      <c r="B55" t="s">
        <v>1221</v>
      </c>
      <c r="C55">
        <v>233</v>
      </c>
      <c r="D55" t="s">
        <v>170</v>
      </c>
      <c r="E55" t="s">
        <v>2520</v>
      </c>
      <c r="F55" t="s">
        <v>1405</v>
      </c>
      <c r="H55" t="s">
        <v>818</v>
      </c>
      <c r="I55" t="s">
        <v>36</v>
      </c>
      <c r="J55" t="s">
        <v>167</v>
      </c>
      <c r="K55" t="s">
        <v>1406</v>
      </c>
      <c r="M55" t="s">
        <v>1407</v>
      </c>
      <c r="N55" t="s">
        <v>1408</v>
      </c>
      <c r="O55">
        <v>2200</v>
      </c>
      <c r="P55" t="s">
        <v>835</v>
      </c>
      <c r="Q55" t="s">
        <v>213</v>
      </c>
      <c r="R55" t="s">
        <v>164</v>
      </c>
      <c r="S55" t="s">
        <v>1409</v>
      </c>
      <c r="T55" t="s">
        <v>817</v>
      </c>
      <c r="V55" t="s">
        <v>175</v>
      </c>
      <c r="W55" t="s">
        <v>176</v>
      </c>
      <c r="X55" t="s">
        <v>177</v>
      </c>
      <c r="Y55" t="s">
        <v>174</v>
      </c>
      <c r="Z55" t="s">
        <v>817</v>
      </c>
      <c r="AA55" t="s">
        <v>817</v>
      </c>
      <c r="AC55" t="s">
        <v>2740</v>
      </c>
      <c r="AD55" t="s">
        <v>2741</v>
      </c>
      <c r="AE55" t="s">
        <v>2742</v>
      </c>
      <c r="AF55" t="s">
        <v>26</v>
      </c>
      <c r="AG55" t="s">
        <v>818</v>
      </c>
      <c r="AH55" t="s">
        <v>818</v>
      </c>
      <c r="AI55" t="e">
        <v>#N/A</v>
      </c>
      <c r="AJ55" t="s">
        <v>26</v>
      </c>
      <c r="AK55" t="s">
        <v>26</v>
      </c>
      <c r="AL55" t="s">
        <v>26</v>
      </c>
      <c r="AM55" t="s">
        <v>26</v>
      </c>
      <c r="AN55" t="e">
        <v>#N/A</v>
      </c>
      <c r="AO55" t="s">
        <v>26</v>
      </c>
      <c r="AP55" t="s">
        <v>26</v>
      </c>
      <c r="AQ55" t="s">
        <v>26</v>
      </c>
      <c r="AR55" t="s">
        <v>26</v>
      </c>
      <c r="AS55" t="e">
        <v>#N/A</v>
      </c>
      <c r="AT55" t="s">
        <v>26</v>
      </c>
      <c r="AU55" t="s">
        <v>26</v>
      </c>
      <c r="AV55" t="e">
        <v>#N/A</v>
      </c>
      <c r="AW55" t="s">
        <v>26</v>
      </c>
      <c r="AX55" t="s">
        <v>26</v>
      </c>
      <c r="AY55" t="s">
        <v>26</v>
      </c>
      <c r="AZ55" t="s">
        <v>26</v>
      </c>
      <c r="BA55" t="s">
        <v>26</v>
      </c>
      <c r="BB55" t="s">
        <v>26</v>
      </c>
      <c r="BC55" t="s">
        <v>26</v>
      </c>
      <c r="BD55" t="s">
        <v>26</v>
      </c>
      <c r="BE55" t="s">
        <v>26</v>
      </c>
      <c r="BF55" t="s">
        <v>26</v>
      </c>
      <c r="BG55" t="s">
        <v>26</v>
      </c>
      <c r="BH55" t="s">
        <v>26</v>
      </c>
      <c r="BI55" t="s">
        <v>26</v>
      </c>
      <c r="BJ55" t="s">
        <v>26</v>
      </c>
      <c r="BK55" t="s">
        <v>26</v>
      </c>
      <c r="BL55" t="s">
        <v>26</v>
      </c>
      <c r="BM55" t="s">
        <v>26</v>
      </c>
      <c r="BN55" t="s">
        <v>26</v>
      </c>
      <c r="BO55" t="s">
        <v>26</v>
      </c>
      <c r="BP55" t="s">
        <v>26</v>
      </c>
      <c r="BQ55" t="s">
        <v>26</v>
      </c>
      <c r="BR55" t="s">
        <v>26</v>
      </c>
      <c r="BS55" t="s">
        <v>26</v>
      </c>
      <c r="BT55" t="s">
        <v>26</v>
      </c>
      <c r="BU55" t="s">
        <v>3144</v>
      </c>
      <c r="BV55" t="s">
        <v>3140</v>
      </c>
    </row>
    <row r="56" spans="1:74" hidden="1" x14ac:dyDescent="0.25">
      <c r="A56" t="s">
        <v>1220</v>
      </c>
      <c r="B56" t="s">
        <v>1221</v>
      </c>
      <c r="C56">
        <v>233</v>
      </c>
      <c r="D56" t="s">
        <v>170</v>
      </c>
      <c r="E56" t="s">
        <v>2520</v>
      </c>
      <c r="F56" t="s">
        <v>1405</v>
      </c>
      <c r="H56" t="s">
        <v>818</v>
      </c>
      <c r="I56" t="s">
        <v>19</v>
      </c>
      <c r="J56" t="s">
        <v>171</v>
      </c>
      <c r="K56" t="s">
        <v>1410</v>
      </c>
      <c r="M56" t="s">
        <v>1411</v>
      </c>
      <c r="O56">
        <v>539938</v>
      </c>
      <c r="P56" t="s">
        <v>818</v>
      </c>
      <c r="Q56" t="s">
        <v>1412</v>
      </c>
      <c r="S56" t="s">
        <v>1413</v>
      </c>
      <c r="T56" t="s">
        <v>819</v>
      </c>
      <c r="V56" t="s">
        <v>172</v>
      </c>
      <c r="W56" t="s">
        <v>173</v>
      </c>
      <c r="X56" t="s">
        <v>24</v>
      </c>
      <c r="Y56" t="s">
        <v>168</v>
      </c>
      <c r="Z56" t="s">
        <v>819</v>
      </c>
      <c r="AC56" t="s">
        <v>2740</v>
      </c>
      <c r="AD56" t="s">
        <v>2741</v>
      </c>
      <c r="AE56" t="s">
        <v>2742</v>
      </c>
      <c r="AF56" t="s">
        <v>26</v>
      </c>
      <c r="AG56" t="s">
        <v>818</v>
      </c>
      <c r="AH56" t="s">
        <v>818</v>
      </c>
      <c r="AI56" t="e">
        <v>#N/A</v>
      </c>
      <c r="AJ56" t="s">
        <v>26</v>
      </c>
      <c r="AK56" t="s">
        <v>26</v>
      </c>
      <c r="AL56" t="s">
        <v>26</v>
      </c>
      <c r="AM56" t="s">
        <v>26</v>
      </c>
      <c r="AN56" t="e">
        <v>#N/A</v>
      </c>
      <c r="AO56" t="s">
        <v>26</v>
      </c>
      <c r="AP56" t="s">
        <v>26</v>
      </c>
      <c r="AQ56" t="s">
        <v>26</v>
      </c>
      <c r="AR56" t="s">
        <v>26</v>
      </c>
      <c r="AS56" t="e">
        <v>#N/A</v>
      </c>
      <c r="AT56" t="s">
        <v>26</v>
      </c>
      <c r="AU56" t="s">
        <v>26</v>
      </c>
      <c r="AV56" t="e">
        <v>#N/A</v>
      </c>
      <c r="AW56" t="s">
        <v>26</v>
      </c>
      <c r="AX56" t="s">
        <v>26</v>
      </c>
      <c r="AY56" t="s">
        <v>26</v>
      </c>
      <c r="AZ56" t="s">
        <v>26</v>
      </c>
      <c r="BA56" t="s">
        <v>26</v>
      </c>
      <c r="BB56" t="s">
        <v>26</v>
      </c>
      <c r="BC56" t="s">
        <v>26</v>
      </c>
      <c r="BD56" t="s">
        <v>26</v>
      </c>
      <c r="BE56" t="s">
        <v>26</v>
      </c>
      <c r="BF56" t="s">
        <v>26</v>
      </c>
      <c r="BG56" t="s">
        <v>26</v>
      </c>
      <c r="BH56" t="s">
        <v>26</v>
      </c>
      <c r="BI56" t="s">
        <v>26</v>
      </c>
      <c r="BJ56" t="s">
        <v>26</v>
      </c>
      <c r="BK56" t="s">
        <v>26</v>
      </c>
      <c r="BL56" t="s">
        <v>26</v>
      </c>
      <c r="BM56" t="s">
        <v>26</v>
      </c>
      <c r="BN56" t="s">
        <v>26</v>
      </c>
      <c r="BO56" t="s">
        <v>26</v>
      </c>
      <c r="BP56" t="s">
        <v>26</v>
      </c>
      <c r="BQ56" t="s">
        <v>26</v>
      </c>
      <c r="BR56" t="s">
        <v>26</v>
      </c>
      <c r="BS56" t="s">
        <v>26</v>
      </c>
      <c r="BT56" t="s">
        <v>26</v>
      </c>
      <c r="BU56" t="s">
        <v>26</v>
      </c>
      <c r="BV56" t="s">
        <v>3140</v>
      </c>
    </row>
    <row r="57" spans="1:74" hidden="1" x14ac:dyDescent="0.25">
      <c r="A57" t="s">
        <v>1220</v>
      </c>
      <c r="B57" t="s">
        <v>1221</v>
      </c>
      <c r="C57">
        <v>234</v>
      </c>
      <c r="D57" t="s">
        <v>181</v>
      </c>
      <c r="E57" t="s">
        <v>181</v>
      </c>
      <c r="H57" t="s">
        <v>667</v>
      </c>
      <c r="I57" t="s">
        <v>180</v>
      </c>
      <c r="J57" t="s">
        <v>182</v>
      </c>
      <c r="K57" t="s">
        <v>1414</v>
      </c>
      <c r="M57" t="s">
        <v>1415</v>
      </c>
      <c r="N57" t="s">
        <v>1229</v>
      </c>
      <c r="O57">
        <v>27560</v>
      </c>
      <c r="P57" t="s">
        <v>667</v>
      </c>
      <c r="Q57" t="s">
        <v>1232</v>
      </c>
      <c r="T57" t="s">
        <v>820</v>
      </c>
      <c r="V57" t="s">
        <v>183</v>
      </c>
      <c r="W57" t="s">
        <v>184</v>
      </c>
      <c r="X57" t="s">
        <v>185</v>
      </c>
      <c r="Y57" t="s">
        <v>178</v>
      </c>
      <c r="Z57" t="s">
        <v>820</v>
      </c>
      <c r="AC57" t="s">
        <v>26</v>
      </c>
      <c r="AD57" t="s">
        <v>2743</v>
      </c>
      <c r="AE57" t="s">
        <v>2744</v>
      </c>
      <c r="AF57" t="s">
        <v>2745</v>
      </c>
      <c r="AG57" t="s">
        <v>2746</v>
      </c>
      <c r="AH57" t="s">
        <v>1431</v>
      </c>
      <c r="AI57" t="e">
        <v>#N/A</v>
      </c>
      <c r="AJ57" t="s">
        <v>26</v>
      </c>
      <c r="AK57" t="s">
        <v>26</v>
      </c>
      <c r="AL57" t="s">
        <v>26</v>
      </c>
      <c r="AM57" t="s">
        <v>26</v>
      </c>
      <c r="AN57" t="e">
        <v>#N/A</v>
      </c>
      <c r="AO57" t="s">
        <v>26</v>
      </c>
      <c r="AP57" t="s">
        <v>26</v>
      </c>
      <c r="AQ57" t="s">
        <v>26</v>
      </c>
      <c r="AR57" t="s">
        <v>26</v>
      </c>
      <c r="AS57" t="e">
        <v>#N/A</v>
      </c>
      <c r="AT57" t="s">
        <v>26</v>
      </c>
      <c r="AU57" t="s">
        <v>26</v>
      </c>
      <c r="AV57" t="e">
        <v>#N/A</v>
      </c>
      <c r="AW57" t="s">
        <v>26</v>
      </c>
      <c r="AX57" t="s">
        <v>26</v>
      </c>
      <c r="AY57" t="s">
        <v>26</v>
      </c>
      <c r="AZ57" t="s">
        <v>26</v>
      </c>
      <c r="BA57" t="s">
        <v>26</v>
      </c>
      <c r="BB57" t="s">
        <v>26</v>
      </c>
      <c r="BC57" t="s">
        <v>26</v>
      </c>
      <c r="BD57" t="s">
        <v>26</v>
      </c>
      <c r="BE57" t="s">
        <v>26</v>
      </c>
      <c r="BF57" t="s">
        <v>26</v>
      </c>
      <c r="BG57" t="s">
        <v>26</v>
      </c>
      <c r="BH57" t="s">
        <v>26</v>
      </c>
      <c r="BI57" t="s">
        <v>26</v>
      </c>
      <c r="BJ57" t="s">
        <v>26</v>
      </c>
      <c r="BK57" t="s">
        <v>26</v>
      </c>
      <c r="BL57" t="s">
        <v>26</v>
      </c>
      <c r="BM57" t="s">
        <v>26</v>
      </c>
      <c r="BN57" t="s">
        <v>26</v>
      </c>
      <c r="BO57" t="s">
        <v>26</v>
      </c>
      <c r="BP57" t="s">
        <v>26</v>
      </c>
      <c r="BQ57" t="s">
        <v>26</v>
      </c>
      <c r="BR57" t="s">
        <v>26</v>
      </c>
      <c r="BS57" t="s">
        <v>26</v>
      </c>
      <c r="BT57" t="s">
        <v>26</v>
      </c>
      <c r="BU57" t="s">
        <v>26</v>
      </c>
      <c r="BV57" t="s">
        <v>3142</v>
      </c>
    </row>
    <row r="58" spans="1:74" hidden="1" x14ac:dyDescent="0.25">
      <c r="A58" t="s">
        <v>1220</v>
      </c>
      <c r="B58" t="s">
        <v>1221</v>
      </c>
      <c r="C58">
        <v>234</v>
      </c>
      <c r="D58" t="s">
        <v>181</v>
      </c>
      <c r="E58" t="s">
        <v>181</v>
      </c>
      <c r="H58" t="s">
        <v>667</v>
      </c>
      <c r="I58" t="s">
        <v>180</v>
      </c>
      <c r="J58" t="s">
        <v>1416</v>
      </c>
      <c r="K58" t="s">
        <v>1417</v>
      </c>
      <c r="M58" t="s">
        <v>1418</v>
      </c>
      <c r="N58" t="s">
        <v>1419</v>
      </c>
      <c r="O58">
        <v>35242</v>
      </c>
      <c r="P58" t="s">
        <v>667</v>
      </c>
      <c r="Q58" t="s">
        <v>1232</v>
      </c>
      <c r="V58" t="s">
        <v>1420</v>
      </c>
      <c r="W58" t="s">
        <v>1421</v>
      </c>
      <c r="X58" t="s">
        <v>156</v>
      </c>
      <c r="AC58" t="s">
        <v>26</v>
      </c>
      <c r="AD58" t="s">
        <v>2743</v>
      </c>
      <c r="AE58" t="s">
        <v>2744</v>
      </c>
      <c r="AF58" t="s">
        <v>2745</v>
      </c>
      <c r="AG58" t="s">
        <v>2746</v>
      </c>
      <c r="AH58" t="s">
        <v>1431</v>
      </c>
      <c r="AI58" t="e">
        <v>#N/A</v>
      </c>
      <c r="AJ58" t="s">
        <v>26</v>
      </c>
      <c r="AK58" t="s">
        <v>26</v>
      </c>
      <c r="AL58" t="s">
        <v>26</v>
      </c>
      <c r="AM58" t="s">
        <v>26</v>
      </c>
      <c r="AN58" t="e">
        <v>#N/A</v>
      </c>
      <c r="AO58" t="s">
        <v>26</v>
      </c>
      <c r="AP58" t="s">
        <v>26</v>
      </c>
      <c r="AQ58" t="s">
        <v>26</v>
      </c>
      <c r="AR58" t="s">
        <v>26</v>
      </c>
      <c r="AS58" t="e">
        <v>#N/A</v>
      </c>
      <c r="AT58" t="s">
        <v>26</v>
      </c>
      <c r="AU58" t="s">
        <v>26</v>
      </c>
      <c r="AV58" t="e">
        <v>#N/A</v>
      </c>
      <c r="AW58" t="s">
        <v>26</v>
      </c>
      <c r="AX58" t="s">
        <v>26</v>
      </c>
      <c r="AY58" t="s">
        <v>26</v>
      </c>
      <c r="AZ58" t="s">
        <v>26</v>
      </c>
      <c r="BA58" t="s">
        <v>26</v>
      </c>
      <c r="BB58" t="s">
        <v>26</v>
      </c>
      <c r="BC58" t="s">
        <v>26</v>
      </c>
      <c r="BD58" t="s">
        <v>26</v>
      </c>
      <c r="BE58" t="s">
        <v>26</v>
      </c>
      <c r="BF58" t="s">
        <v>26</v>
      </c>
      <c r="BG58" t="s">
        <v>26</v>
      </c>
      <c r="BH58" t="s">
        <v>26</v>
      </c>
      <c r="BI58" t="s">
        <v>26</v>
      </c>
      <c r="BJ58" t="s">
        <v>26</v>
      </c>
      <c r="BK58" t="s">
        <v>26</v>
      </c>
      <c r="BL58" t="s">
        <v>26</v>
      </c>
      <c r="BM58" t="s">
        <v>26</v>
      </c>
      <c r="BN58" t="s">
        <v>26</v>
      </c>
      <c r="BO58" t="s">
        <v>26</v>
      </c>
      <c r="BP58" t="s">
        <v>26</v>
      </c>
      <c r="BQ58" t="s">
        <v>26</v>
      </c>
      <c r="BR58" t="s">
        <v>26</v>
      </c>
      <c r="BS58" t="s">
        <v>26</v>
      </c>
      <c r="BT58" t="s">
        <v>26</v>
      </c>
      <c r="BU58" t="s">
        <v>26</v>
      </c>
      <c r="BV58" t="s">
        <v>26</v>
      </c>
    </row>
    <row r="59" spans="1:74" hidden="1" x14ac:dyDescent="0.25">
      <c r="A59" t="s">
        <v>1220</v>
      </c>
      <c r="B59" t="s">
        <v>1221</v>
      </c>
      <c r="C59">
        <v>234</v>
      </c>
      <c r="D59" t="s">
        <v>181</v>
      </c>
      <c r="E59" t="s">
        <v>181</v>
      </c>
      <c r="H59" t="s">
        <v>667</v>
      </c>
      <c r="I59" t="s">
        <v>180</v>
      </c>
      <c r="J59" t="s">
        <v>822</v>
      </c>
      <c r="K59" t="s">
        <v>1422</v>
      </c>
      <c r="L59" t="s">
        <v>1423</v>
      </c>
      <c r="M59" t="s">
        <v>1424</v>
      </c>
      <c r="N59" t="s">
        <v>1425</v>
      </c>
      <c r="O59">
        <v>58108</v>
      </c>
      <c r="P59" t="s">
        <v>667</v>
      </c>
      <c r="Q59" t="s">
        <v>1232</v>
      </c>
      <c r="T59" t="s">
        <v>821</v>
      </c>
      <c r="V59" t="s">
        <v>823</v>
      </c>
      <c r="W59" t="s">
        <v>824</v>
      </c>
      <c r="X59" t="s">
        <v>156</v>
      </c>
      <c r="Z59" t="s">
        <v>821</v>
      </c>
      <c r="AC59" t="s">
        <v>26</v>
      </c>
      <c r="AD59" t="s">
        <v>2743</v>
      </c>
      <c r="AE59" t="s">
        <v>2744</v>
      </c>
      <c r="AF59" t="s">
        <v>2745</v>
      </c>
      <c r="AG59" t="s">
        <v>2746</v>
      </c>
      <c r="AH59" t="s">
        <v>1431</v>
      </c>
      <c r="AI59" t="e">
        <v>#N/A</v>
      </c>
      <c r="AJ59" t="s">
        <v>26</v>
      </c>
      <c r="AK59" t="s">
        <v>26</v>
      </c>
      <c r="AL59" t="s">
        <v>26</v>
      </c>
      <c r="AM59" t="s">
        <v>26</v>
      </c>
      <c r="AN59" t="e">
        <v>#N/A</v>
      </c>
      <c r="AO59" t="s">
        <v>26</v>
      </c>
      <c r="AP59" t="s">
        <v>26</v>
      </c>
      <c r="AQ59" t="s">
        <v>26</v>
      </c>
      <c r="AR59" t="s">
        <v>26</v>
      </c>
      <c r="AS59" t="e">
        <v>#N/A</v>
      </c>
      <c r="AT59" t="s">
        <v>26</v>
      </c>
      <c r="AU59" t="s">
        <v>26</v>
      </c>
      <c r="AV59" t="e">
        <v>#N/A</v>
      </c>
      <c r="AW59" t="s">
        <v>26</v>
      </c>
      <c r="AX59" t="s">
        <v>26</v>
      </c>
      <c r="AY59" t="s">
        <v>26</v>
      </c>
      <c r="AZ59" t="s">
        <v>26</v>
      </c>
      <c r="BA59" t="s">
        <v>26</v>
      </c>
      <c r="BB59" t="s">
        <v>26</v>
      </c>
      <c r="BC59" t="s">
        <v>26</v>
      </c>
      <c r="BD59" t="s">
        <v>26</v>
      </c>
      <c r="BE59" t="s">
        <v>26</v>
      </c>
      <c r="BF59" t="s">
        <v>26</v>
      </c>
      <c r="BG59" t="s">
        <v>26</v>
      </c>
      <c r="BH59" t="s">
        <v>26</v>
      </c>
      <c r="BI59" t="s">
        <v>26</v>
      </c>
      <c r="BJ59" t="s">
        <v>26</v>
      </c>
      <c r="BK59" t="s">
        <v>26</v>
      </c>
      <c r="BL59" t="s">
        <v>26</v>
      </c>
      <c r="BM59" t="s">
        <v>26</v>
      </c>
      <c r="BN59" t="s">
        <v>26</v>
      </c>
      <c r="BO59" t="s">
        <v>26</v>
      </c>
      <c r="BP59" t="s">
        <v>26</v>
      </c>
      <c r="BQ59" t="s">
        <v>26</v>
      </c>
      <c r="BR59" t="s">
        <v>26</v>
      </c>
      <c r="BS59" t="s">
        <v>26</v>
      </c>
      <c r="BT59" t="s">
        <v>26</v>
      </c>
      <c r="BU59" t="s">
        <v>26</v>
      </c>
      <c r="BV59" t="s">
        <v>26</v>
      </c>
    </row>
    <row r="60" spans="1:74" hidden="1" x14ac:dyDescent="0.25">
      <c r="A60" t="s">
        <v>1220</v>
      </c>
      <c r="B60" t="s">
        <v>1221</v>
      </c>
      <c r="C60">
        <v>234</v>
      </c>
      <c r="D60" t="s">
        <v>181</v>
      </c>
      <c r="E60" t="s">
        <v>181</v>
      </c>
      <c r="H60" t="s">
        <v>667</v>
      </c>
      <c r="I60" t="s">
        <v>180</v>
      </c>
      <c r="J60" t="s">
        <v>1426</v>
      </c>
      <c r="P60" t="s">
        <v>667</v>
      </c>
      <c r="Q60" t="s">
        <v>1232</v>
      </c>
      <c r="V60" t="s">
        <v>1427</v>
      </c>
      <c r="W60" t="s">
        <v>1428</v>
      </c>
      <c r="AC60" t="s">
        <v>26</v>
      </c>
      <c r="AD60" t="s">
        <v>2743</v>
      </c>
      <c r="AE60" t="s">
        <v>2744</v>
      </c>
      <c r="AF60" t="s">
        <v>2745</v>
      </c>
      <c r="AG60" t="s">
        <v>2746</v>
      </c>
      <c r="AH60" t="s">
        <v>1431</v>
      </c>
      <c r="AI60" t="e">
        <v>#N/A</v>
      </c>
      <c r="AJ60" t="s">
        <v>26</v>
      </c>
      <c r="AK60" t="s">
        <v>26</v>
      </c>
      <c r="AL60" t="s">
        <v>26</v>
      </c>
      <c r="AM60" t="s">
        <v>26</v>
      </c>
      <c r="AN60" t="e">
        <v>#N/A</v>
      </c>
      <c r="AO60" t="s">
        <v>26</v>
      </c>
      <c r="AP60" t="s">
        <v>26</v>
      </c>
      <c r="AQ60" t="s">
        <v>26</v>
      </c>
      <c r="AR60" t="s">
        <v>26</v>
      </c>
      <c r="AS60" t="e">
        <v>#N/A</v>
      </c>
      <c r="AT60" t="s">
        <v>26</v>
      </c>
      <c r="AU60" t="s">
        <v>26</v>
      </c>
      <c r="AV60" t="e">
        <v>#N/A</v>
      </c>
      <c r="AW60" t="s">
        <v>26</v>
      </c>
      <c r="AX60" t="s">
        <v>26</v>
      </c>
      <c r="AY60" t="s">
        <v>26</v>
      </c>
      <c r="AZ60" t="s">
        <v>26</v>
      </c>
      <c r="BA60" t="s">
        <v>26</v>
      </c>
      <c r="BB60" t="s">
        <v>26</v>
      </c>
      <c r="BC60" t="s">
        <v>26</v>
      </c>
      <c r="BD60" t="s">
        <v>26</v>
      </c>
      <c r="BE60" t="s">
        <v>26</v>
      </c>
      <c r="BF60" t="s">
        <v>26</v>
      </c>
      <c r="BG60" t="s">
        <v>26</v>
      </c>
      <c r="BH60" t="s">
        <v>26</v>
      </c>
      <c r="BI60" t="s">
        <v>26</v>
      </c>
      <c r="BJ60" t="s">
        <v>26</v>
      </c>
      <c r="BK60" t="s">
        <v>26</v>
      </c>
      <c r="BL60" t="s">
        <v>26</v>
      </c>
      <c r="BM60" t="s">
        <v>26</v>
      </c>
      <c r="BN60" t="s">
        <v>26</v>
      </c>
      <c r="BO60" t="s">
        <v>26</v>
      </c>
      <c r="BP60" t="s">
        <v>26</v>
      </c>
      <c r="BQ60" t="s">
        <v>26</v>
      </c>
      <c r="BR60" t="s">
        <v>26</v>
      </c>
      <c r="BS60" t="s">
        <v>26</v>
      </c>
      <c r="BT60" t="s">
        <v>26</v>
      </c>
      <c r="BU60" t="s">
        <v>26</v>
      </c>
      <c r="BV60" t="s">
        <v>26</v>
      </c>
    </row>
    <row r="61" spans="1:74" hidden="1" x14ac:dyDescent="0.25">
      <c r="A61" t="s">
        <v>1220</v>
      </c>
      <c r="B61" t="s">
        <v>1221</v>
      </c>
      <c r="C61">
        <v>234</v>
      </c>
      <c r="D61" t="s">
        <v>181</v>
      </c>
      <c r="E61" t="s">
        <v>181</v>
      </c>
      <c r="H61" t="s">
        <v>667</v>
      </c>
      <c r="I61" t="s">
        <v>180</v>
      </c>
      <c r="J61" t="s">
        <v>195</v>
      </c>
      <c r="K61" t="s">
        <v>1429</v>
      </c>
      <c r="M61" t="s">
        <v>1430</v>
      </c>
      <c r="N61" t="s">
        <v>1431</v>
      </c>
      <c r="O61">
        <v>37205</v>
      </c>
      <c r="P61" t="s">
        <v>667</v>
      </c>
      <c r="Q61" t="s">
        <v>1232</v>
      </c>
      <c r="R61" t="s">
        <v>194</v>
      </c>
      <c r="T61" t="s">
        <v>825</v>
      </c>
      <c r="V61" t="s">
        <v>826</v>
      </c>
      <c r="W61" t="s">
        <v>827</v>
      </c>
      <c r="X61" t="s">
        <v>156</v>
      </c>
      <c r="Z61" t="s">
        <v>833</v>
      </c>
      <c r="AB61" t="s">
        <v>833</v>
      </c>
      <c r="AC61" t="s">
        <v>26</v>
      </c>
      <c r="AD61" t="s">
        <v>2743</v>
      </c>
      <c r="AE61" t="s">
        <v>2744</v>
      </c>
      <c r="AF61" t="s">
        <v>2745</v>
      </c>
      <c r="AG61" t="s">
        <v>2746</v>
      </c>
      <c r="AH61" t="s">
        <v>1431</v>
      </c>
      <c r="AI61" t="e">
        <v>#N/A</v>
      </c>
      <c r="AJ61" t="s">
        <v>26</v>
      </c>
      <c r="AK61" t="s">
        <v>26</v>
      </c>
      <c r="AL61" t="s">
        <v>26</v>
      </c>
      <c r="AM61" t="s">
        <v>26</v>
      </c>
      <c r="AN61" t="e">
        <v>#N/A</v>
      </c>
      <c r="AO61" t="s">
        <v>26</v>
      </c>
      <c r="AP61" t="s">
        <v>26</v>
      </c>
      <c r="AQ61" t="s">
        <v>26</v>
      </c>
      <c r="AR61" t="s">
        <v>26</v>
      </c>
      <c r="AS61" t="e">
        <v>#N/A</v>
      </c>
      <c r="AT61" t="s">
        <v>26</v>
      </c>
      <c r="AU61" t="s">
        <v>26</v>
      </c>
      <c r="AV61" t="e">
        <v>#N/A</v>
      </c>
      <c r="AW61" t="s">
        <v>26</v>
      </c>
      <c r="AX61" t="s">
        <v>26</v>
      </c>
      <c r="AY61" t="s">
        <v>26</v>
      </c>
      <c r="AZ61" t="s">
        <v>26</v>
      </c>
      <c r="BA61" t="s">
        <v>26</v>
      </c>
      <c r="BB61" t="s">
        <v>26</v>
      </c>
      <c r="BC61" t="s">
        <v>26</v>
      </c>
      <c r="BD61" t="s">
        <v>26</v>
      </c>
      <c r="BE61" t="s">
        <v>26</v>
      </c>
      <c r="BF61" t="s">
        <v>26</v>
      </c>
      <c r="BG61" t="s">
        <v>26</v>
      </c>
      <c r="BH61" t="s">
        <v>26</v>
      </c>
      <c r="BI61" t="s">
        <v>26</v>
      </c>
      <c r="BJ61" t="s">
        <v>26</v>
      </c>
      <c r="BK61" t="s">
        <v>26</v>
      </c>
      <c r="BL61" t="s">
        <v>26</v>
      </c>
      <c r="BM61" t="s">
        <v>26</v>
      </c>
      <c r="BN61" t="s">
        <v>26</v>
      </c>
      <c r="BO61" t="s">
        <v>26</v>
      </c>
      <c r="BP61" t="s">
        <v>26</v>
      </c>
      <c r="BQ61" t="s">
        <v>26</v>
      </c>
      <c r="BR61" t="s">
        <v>26</v>
      </c>
      <c r="BS61" t="s">
        <v>26</v>
      </c>
      <c r="BT61" t="s">
        <v>26</v>
      </c>
      <c r="BU61" t="s">
        <v>3142</v>
      </c>
      <c r="BV61" t="s">
        <v>26</v>
      </c>
    </row>
    <row r="62" spans="1:74" hidden="1" x14ac:dyDescent="0.25">
      <c r="A62" t="s">
        <v>1220</v>
      </c>
      <c r="B62" t="s">
        <v>1221</v>
      </c>
      <c r="C62">
        <v>234</v>
      </c>
      <c r="D62" t="s">
        <v>181</v>
      </c>
      <c r="E62" t="s">
        <v>181</v>
      </c>
      <c r="H62" t="s">
        <v>667</v>
      </c>
      <c r="I62" t="s">
        <v>180</v>
      </c>
      <c r="J62" t="s">
        <v>1432</v>
      </c>
      <c r="K62" t="s">
        <v>1433</v>
      </c>
      <c r="M62" t="s">
        <v>1434</v>
      </c>
      <c r="N62" t="s">
        <v>1229</v>
      </c>
      <c r="O62">
        <v>27407</v>
      </c>
      <c r="P62" t="s">
        <v>667</v>
      </c>
      <c r="Q62" t="s">
        <v>1232</v>
      </c>
      <c r="V62" t="s">
        <v>294</v>
      </c>
      <c r="W62" t="s">
        <v>1435</v>
      </c>
      <c r="X62" t="s">
        <v>156</v>
      </c>
      <c r="AC62" t="s">
        <v>26</v>
      </c>
      <c r="AD62" t="s">
        <v>2743</v>
      </c>
      <c r="AE62" t="s">
        <v>2744</v>
      </c>
      <c r="AF62" t="s">
        <v>2745</v>
      </c>
      <c r="AG62" t="s">
        <v>2746</v>
      </c>
      <c r="AH62" t="s">
        <v>1431</v>
      </c>
      <c r="AI62" t="e">
        <v>#N/A</v>
      </c>
      <c r="AJ62" t="s">
        <v>26</v>
      </c>
      <c r="AK62" t="s">
        <v>26</v>
      </c>
      <c r="AL62" t="s">
        <v>26</v>
      </c>
      <c r="AM62" t="s">
        <v>26</v>
      </c>
      <c r="AN62" t="e">
        <v>#N/A</v>
      </c>
      <c r="AO62" t="s">
        <v>26</v>
      </c>
      <c r="AP62" t="s">
        <v>26</v>
      </c>
      <c r="AQ62" t="s">
        <v>26</v>
      </c>
      <c r="AR62" t="s">
        <v>26</v>
      </c>
      <c r="AS62" t="e">
        <v>#N/A</v>
      </c>
      <c r="AT62" t="s">
        <v>26</v>
      </c>
      <c r="AU62" t="s">
        <v>26</v>
      </c>
      <c r="AV62" t="e">
        <v>#N/A</v>
      </c>
      <c r="AW62" t="s">
        <v>26</v>
      </c>
      <c r="AX62" t="s">
        <v>26</v>
      </c>
      <c r="AY62" t="s">
        <v>26</v>
      </c>
      <c r="AZ62" t="s">
        <v>26</v>
      </c>
      <c r="BA62" t="s">
        <v>26</v>
      </c>
      <c r="BB62" t="s">
        <v>26</v>
      </c>
      <c r="BC62" t="s">
        <v>26</v>
      </c>
      <c r="BD62" t="s">
        <v>26</v>
      </c>
      <c r="BE62" t="s">
        <v>26</v>
      </c>
      <c r="BF62" t="s">
        <v>26</v>
      </c>
      <c r="BG62" t="s">
        <v>26</v>
      </c>
      <c r="BH62" t="s">
        <v>26</v>
      </c>
      <c r="BI62" t="s">
        <v>26</v>
      </c>
      <c r="BJ62" t="s">
        <v>26</v>
      </c>
      <c r="BK62" t="s">
        <v>26</v>
      </c>
      <c r="BL62" t="s">
        <v>26</v>
      </c>
      <c r="BM62" t="s">
        <v>26</v>
      </c>
      <c r="BN62" t="s">
        <v>26</v>
      </c>
      <c r="BO62" t="s">
        <v>26</v>
      </c>
      <c r="BP62" t="s">
        <v>26</v>
      </c>
      <c r="BQ62" t="s">
        <v>26</v>
      </c>
      <c r="BR62" t="s">
        <v>26</v>
      </c>
      <c r="BS62" t="s">
        <v>26</v>
      </c>
      <c r="BT62" t="s">
        <v>26</v>
      </c>
      <c r="BU62" t="s">
        <v>26</v>
      </c>
      <c r="BV62" t="s">
        <v>26</v>
      </c>
    </row>
    <row r="63" spans="1:74" hidden="1" x14ac:dyDescent="0.25">
      <c r="A63" t="s">
        <v>1220</v>
      </c>
      <c r="B63" t="s">
        <v>1221</v>
      </c>
      <c r="C63">
        <v>234</v>
      </c>
      <c r="D63" t="s">
        <v>181</v>
      </c>
      <c r="E63" t="s">
        <v>181</v>
      </c>
      <c r="H63" t="s">
        <v>667</v>
      </c>
      <c r="I63" t="s">
        <v>180</v>
      </c>
      <c r="J63" t="s">
        <v>1436</v>
      </c>
      <c r="K63" t="s">
        <v>1437</v>
      </c>
      <c r="M63" t="s">
        <v>1438</v>
      </c>
      <c r="N63" t="s">
        <v>1259</v>
      </c>
      <c r="O63">
        <v>33629</v>
      </c>
      <c r="P63" t="s">
        <v>667</v>
      </c>
      <c r="Q63" t="s">
        <v>1232</v>
      </c>
      <c r="V63" t="s">
        <v>161</v>
      </c>
      <c r="W63" t="s">
        <v>1439</v>
      </c>
      <c r="X63" t="s">
        <v>156</v>
      </c>
      <c r="AC63" t="s">
        <v>26</v>
      </c>
      <c r="AD63" t="s">
        <v>2743</v>
      </c>
      <c r="AE63" t="s">
        <v>2744</v>
      </c>
      <c r="AF63" t="s">
        <v>2745</v>
      </c>
      <c r="AG63" t="s">
        <v>2746</v>
      </c>
      <c r="AH63" t="s">
        <v>1431</v>
      </c>
      <c r="AI63" t="e">
        <v>#N/A</v>
      </c>
      <c r="AJ63" t="s">
        <v>26</v>
      </c>
      <c r="AK63" t="s">
        <v>26</v>
      </c>
      <c r="AL63" t="s">
        <v>26</v>
      </c>
      <c r="AM63" t="s">
        <v>26</v>
      </c>
      <c r="AN63" t="e">
        <v>#N/A</v>
      </c>
      <c r="AO63" t="s">
        <v>26</v>
      </c>
      <c r="AP63" t="s">
        <v>26</v>
      </c>
      <c r="AQ63" t="s">
        <v>26</v>
      </c>
      <c r="AR63" t="s">
        <v>26</v>
      </c>
      <c r="AS63" t="e">
        <v>#N/A</v>
      </c>
      <c r="AT63" t="s">
        <v>26</v>
      </c>
      <c r="AU63" t="s">
        <v>26</v>
      </c>
      <c r="AV63" t="e">
        <v>#N/A</v>
      </c>
      <c r="AW63" t="s">
        <v>26</v>
      </c>
      <c r="AX63" t="s">
        <v>26</v>
      </c>
      <c r="AY63" t="s">
        <v>26</v>
      </c>
      <c r="AZ63" t="s">
        <v>26</v>
      </c>
      <c r="BA63" t="s">
        <v>26</v>
      </c>
      <c r="BB63" t="s">
        <v>26</v>
      </c>
      <c r="BC63" t="s">
        <v>26</v>
      </c>
      <c r="BD63" t="s">
        <v>26</v>
      </c>
      <c r="BE63" t="s">
        <v>26</v>
      </c>
      <c r="BF63" t="s">
        <v>26</v>
      </c>
      <c r="BG63" t="s">
        <v>26</v>
      </c>
      <c r="BH63" t="s">
        <v>26</v>
      </c>
      <c r="BI63" t="s">
        <v>26</v>
      </c>
      <c r="BJ63" t="s">
        <v>26</v>
      </c>
      <c r="BK63" t="s">
        <v>26</v>
      </c>
      <c r="BL63" t="s">
        <v>26</v>
      </c>
      <c r="BM63" t="s">
        <v>26</v>
      </c>
      <c r="BN63" t="s">
        <v>26</v>
      </c>
      <c r="BO63" t="s">
        <v>26</v>
      </c>
      <c r="BP63" t="s">
        <v>26</v>
      </c>
      <c r="BQ63" t="s">
        <v>26</v>
      </c>
      <c r="BR63" t="s">
        <v>26</v>
      </c>
      <c r="BS63" t="s">
        <v>26</v>
      </c>
      <c r="BT63" t="s">
        <v>26</v>
      </c>
      <c r="BU63" t="s">
        <v>26</v>
      </c>
      <c r="BV63" t="s">
        <v>26</v>
      </c>
    </row>
    <row r="64" spans="1:74" hidden="1" x14ac:dyDescent="0.25">
      <c r="A64" t="s">
        <v>1220</v>
      </c>
      <c r="B64" t="s">
        <v>1221</v>
      </c>
      <c r="C64">
        <v>234</v>
      </c>
      <c r="D64" t="s">
        <v>181</v>
      </c>
      <c r="E64" t="s">
        <v>181</v>
      </c>
      <c r="H64" t="s">
        <v>667</v>
      </c>
      <c r="I64" t="s">
        <v>36</v>
      </c>
      <c r="J64" t="s">
        <v>190</v>
      </c>
      <c r="K64" t="s">
        <v>1440</v>
      </c>
      <c r="M64" t="s">
        <v>1434</v>
      </c>
      <c r="N64" t="s">
        <v>1229</v>
      </c>
      <c r="O64">
        <v>27401</v>
      </c>
      <c r="P64" t="s">
        <v>667</v>
      </c>
      <c r="Q64" t="s">
        <v>188</v>
      </c>
      <c r="S64" t="s">
        <v>1441</v>
      </c>
      <c r="T64" t="s">
        <v>828</v>
      </c>
      <c r="V64" t="s">
        <v>1442</v>
      </c>
      <c r="W64" t="s">
        <v>1443</v>
      </c>
      <c r="X64" t="s">
        <v>1444</v>
      </c>
      <c r="Z64" t="s">
        <v>828</v>
      </c>
      <c r="AA64" t="s">
        <v>828</v>
      </c>
      <c r="AC64" t="s">
        <v>26</v>
      </c>
      <c r="AD64" t="s">
        <v>2743</v>
      </c>
      <c r="AE64" t="s">
        <v>2744</v>
      </c>
      <c r="AF64" t="s">
        <v>2745</v>
      </c>
      <c r="AG64" t="s">
        <v>2746</v>
      </c>
      <c r="AH64" t="s">
        <v>1431</v>
      </c>
      <c r="AI64" t="e">
        <v>#N/A</v>
      </c>
      <c r="AJ64" t="s">
        <v>26</v>
      </c>
      <c r="AK64" t="s">
        <v>26</v>
      </c>
      <c r="AL64" t="s">
        <v>26</v>
      </c>
      <c r="AM64" t="s">
        <v>26</v>
      </c>
      <c r="AN64" t="e">
        <v>#N/A</v>
      </c>
      <c r="AO64" t="s">
        <v>26</v>
      </c>
      <c r="AP64" t="s">
        <v>26</v>
      </c>
      <c r="AQ64" t="s">
        <v>26</v>
      </c>
      <c r="AR64" t="s">
        <v>26</v>
      </c>
      <c r="AS64" t="e">
        <v>#N/A</v>
      </c>
      <c r="AT64" t="s">
        <v>26</v>
      </c>
      <c r="AU64" t="s">
        <v>26</v>
      </c>
      <c r="AV64" t="e">
        <v>#N/A</v>
      </c>
      <c r="AW64" t="s">
        <v>26</v>
      </c>
      <c r="AX64" t="s">
        <v>26</v>
      </c>
      <c r="AY64" t="s">
        <v>26</v>
      </c>
      <c r="AZ64" t="s">
        <v>26</v>
      </c>
      <c r="BA64" t="s">
        <v>26</v>
      </c>
      <c r="BB64" t="s">
        <v>26</v>
      </c>
      <c r="BC64" t="s">
        <v>26</v>
      </c>
      <c r="BD64" t="s">
        <v>26</v>
      </c>
      <c r="BE64" t="s">
        <v>26</v>
      </c>
      <c r="BF64" t="s">
        <v>26</v>
      </c>
      <c r="BG64" t="s">
        <v>26</v>
      </c>
      <c r="BH64" t="s">
        <v>26</v>
      </c>
      <c r="BI64" t="s">
        <v>26</v>
      </c>
      <c r="BJ64" t="s">
        <v>26</v>
      </c>
      <c r="BK64" t="s">
        <v>26</v>
      </c>
      <c r="BL64" t="s">
        <v>26</v>
      </c>
      <c r="BM64" t="s">
        <v>26</v>
      </c>
      <c r="BN64" t="s">
        <v>26</v>
      </c>
      <c r="BO64" t="s">
        <v>26</v>
      </c>
      <c r="BP64" t="s">
        <v>26</v>
      </c>
      <c r="BQ64" t="s">
        <v>26</v>
      </c>
      <c r="BR64" t="s">
        <v>26</v>
      </c>
      <c r="BS64" t="s">
        <v>26</v>
      </c>
      <c r="BT64" t="s">
        <v>26</v>
      </c>
      <c r="BU64" t="s">
        <v>26</v>
      </c>
      <c r="BV64" t="s">
        <v>26</v>
      </c>
    </row>
    <row r="65" spans="1:74" hidden="1" x14ac:dyDescent="0.25">
      <c r="A65" t="s">
        <v>1220</v>
      </c>
      <c r="B65" t="s">
        <v>1221</v>
      </c>
      <c r="C65">
        <v>234</v>
      </c>
      <c r="D65" t="s">
        <v>181</v>
      </c>
      <c r="E65" t="s">
        <v>181</v>
      </c>
      <c r="H65" t="s">
        <v>667</v>
      </c>
      <c r="I65" t="s">
        <v>188</v>
      </c>
      <c r="J65" t="s">
        <v>190</v>
      </c>
      <c r="K65" t="s">
        <v>1440</v>
      </c>
      <c r="M65" t="s">
        <v>1434</v>
      </c>
      <c r="N65" t="s">
        <v>1229</v>
      </c>
      <c r="O65">
        <v>27401</v>
      </c>
      <c r="P65" t="s">
        <v>667</v>
      </c>
      <c r="Q65" t="s">
        <v>188</v>
      </c>
      <c r="S65" t="s">
        <v>1441</v>
      </c>
      <c r="T65" t="s">
        <v>828</v>
      </c>
      <c r="V65" t="s">
        <v>191</v>
      </c>
      <c r="W65" t="s">
        <v>192</v>
      </c>
      <c r="X65" t="s">
        <v>193</v>
      </c>
      <c r="Y65" t="s">
        <v>186</v>
      </c>
      <c r="Z65" t="s">
        <v>828</v>
      </c>
      <c r="AA65" t="s">
        <v>828</v>
      </c>
      <c r="AC65" t="s">
        <v>26</v>
      </c>
      <c r="AD65" t="s">
        <v>2743</v>
      </c>
      <c r="AE65" t="s">
        <v>2744</v>
      </c>
      <c r="AF65" t="s">
        <v>2745</v>
      </c>
      <c r="AG65" t="s">
        <v>2746</v>
      </c>
      <c r="AH65" t="s">
        <v>1431</v>
      </c>
      <c r="AI65" t="e">
        <v>#N/A</v>
      </c>
      <c r="AJ65" t="s">
        <v>26</v>
      </c>
      <c r="AK65" t="s">
        <v>26</v>
      </c>
      <c r="AL65" t="s">
        <v>26</v>
      </c>
      <c r="AM65" t="s">
        <v>26</v>
      </c>
      <c r="AN65" t="e">
        <v>#N/A</v>
      </c>
      <c r="AO65" t="s">
        <v>26</v>
      </c>
      <c r="AP65" t="s">
        <v>26</v>
      </c>
      <c r="AQ65" t="s">
        <v>26</v>
      </c>
      <c r="AR65" t="s">
        <v>26</v>
      </c>
      <c r="AS65" t="e">
        <v>#N/A</v>
      </c>
      <c r="AT65" t="s">
        <v>26</v>
      </c>
      <c r="AU65" t="s">
        <v>26</v>
      </c>
      <c r="AV65" t="e">
        <v>#N/A</v>
      </c>
      <c r="AW65" t="s">
        <v>26</v>
      </c>
      <c r="AX65" t="s">
        <v>26</v>
      </c>
      <c r="AY65" t="s">
        <v>26</v>
      </c>
      <c r="AZ65" t="s">
        <v>26</v>
      </c>
      <c r="BA65" t="s">
        <v>26</v>
      </c>
      <c r="BB65" t="s">
        <v>26</v>
      </c>
      <c r="BC65" t="s">
        <v>26</v>
      </c>
      <c r="BD65" t="s">
        <v>26</v>
      </c>
      <c r="BE65" t="s">
        <v>26</v>
      </c>
      <c r="BF65" t="s">
        <v>26</v>
      </c>
      <c r="BG65" t="s">
        <v>26</v>
      </c>
      <c r="BH65" t="s">
        <v>26</v>
      </c>
      <c r="BI65" t="s">
        <v>26</v>
      </c>
      <c r="BJ65" t="s">
        <v>26</v>
      </c>
      <c r="BK65" t="s">
        <v>26</v>
      </c>
      <c r="BL65" t="s">
        <v>26</v>
      </c>
      <c r="BM65" t="s">
        <v>26</v>
      </c>
      <c r="BN65" t="s">
        <v>26</v>
      </c>
      <c r="BO65" t="s">
        <v>26</v>
      </c>
      <c r="BP65" t="s">
        <v>26</v>
      </c>
      <c r="BQ65" t="s">
        <v>26</v>
      </c>
      <c r="BR65" t="s">
        <v>26</v>
      </c>
      <c r="BS65" t="s">
        <v>26</v>
      </c>
      <c r="BT65" t="s">
        <v>26</v>
      </c>
      <c r="BU65" t="s">
        <v>26</v>
      </c>
      <c r="BV65" t="s">
        <v>3142</v>
      </c>
    </row>
    <row r="66" spans="1:74" hidden="1" x14ac:dyDescent="0.25">
      <c r="A66" t="s">
        <v>1220</v>
      </c>
      <c r="B66" t="s">
        <v>1221</v>
      </c>
      <c r="C66">
        <v>235</v>
      </c>
      <c r="D66" t="s">
        <v>198</v>
      </c>
      <c r="E66" t="s">
        <v>2521</v>
      </c>
      <c r="F66" t="s">
        <v>1445</v>
      </c>
      <c r="G66" t="s">
        <v>1446</v>
      </c>
      <c r="H66" t="s">
        <v>835</v>
      </c>
      <c r="I66" t="s">
        <v>36</v>
      </c>
      <c r="J66" t="s">
        <v>199</v>
      </c>
      <c r="K66" t="s">
        <v>1447</v>
      </c>
      <c r="M66" t="s">
        <v>1448</v>
      </c>
      <c r="N66" t="s">
        <v>1408</v>
      </c>
      <c r="O66">
        <v>2145</v>
      </c>
      <c r="P66" t="s">
        <v>835</v>
      </c>
      <c r="Q66" t="s">
        <v>1449</v>
      </c>
      <c r="R66" t="s">
        <v>203</v>
      </c>
      <c r="S66" t="s">
        <v>1450</v>
      </c>
      <c r="T66" t="s">
        <v>834</v>
      </c>
      <c r="V66" t="s">
        <v>205</v>
      </c>
      <c r="W66" t="s">
        <v>206</v>
      </c>
      <c r="X66" t="s">
        <v>99</v>
      </c>
      <c r="Y66" t="s">
        <v>204</v>
      </c>
      <c r="Z66" t="s">
        <v>839</v>
      </c>
      <c r="AB66" t="s">
        <v>839</v>
      </c>
      <c r="AC66" t="s">
        <v>26</v>
      </c>
      <c r="AD66" t="s">
        <v>2747</v>
      </c>
      <c r="AE66" t="s">
        <v>2748</v>
      </c>
      <c r="AF66" t="s">
        <v>26</v>
      </c>
      <c r="AG66" t="s">
        <v>1448</v>
      </c>
      <c r="AH66" t="s">
        <v>1408</v>
      </c>
      <c r="AI66" t="e">
        <v>#N/A</v>
      </c>
      <c r="AJ66" t="s">
        <v>26</v>
      </c>
      <c r="AK66" t="s">
        <v>26</v>
      </c>
      <c r="AL66" t="s">
        <v>26</v>
      </c>
      <c r="AM66" t="s">
        <v>26</v>
      </c>
      <c r="AN66" t="e">
        <v>#N/A</v>
      </c>
      <c r="AO66" t="s">
        <v>26</v>
      </c>
      <c r="AP66" t="s">
        <v>26</v>
      </c>
      <c r="AQ66" t="s">
        <v>26</v>
      </c>
      <c r="AR66" t="s">
        <v>26</v>
      </c>
      <c r="AS66" t="e">
        <v>#N/A</v>
      </c>
      <c r="AT66" t="s">
        <v>26</v>
      </c>
      <c r="AU66" t="s">
        <v>26</v>
      </c>
      <c r="AV66" t="e">
        <v>#N/A</v>
      </c>
      <c r="AW66" t="s">
        <v>26</v>
      </c>
      <c r="AX66" t="s">
        <v>26</v>
      </c>
      <c r="AY66" t="s">
        <v>26</v>
      </c>
      <c r="AZ66" t="s">
        <v>26</v>
      </c>
      <c r="BA66" t="s">
        <v>26</v>
      </c>
      <c r="BB66" t="s">
        <v>26</v>
      </c>
      <c r="BC66" t="s">
        <v>26</v>
      </c>
      <c r="BD66" t="s">
        <v>26</v>
      </c>
      <c r="BE66" t="s">
        <v>26</v>
      </c>
      <c r="BF66" t="s">
        <v>26</v>
      </c>
      <c r="BG66" t="s">
        <v>26</v>
      </c>
      <c r="BH66" t="s">
        <v>26</v>
      </c>
      <c r="BI66" t="s">
        <v>26</v>
      </c>
      <c r="BJ66" t="s">
        <v>26</v>
      </c>
      <c r="BK66" t="s">
        <v>26</v>
      </c>
      <c r="BL66" t="s">
        <v>26</v>
      </c>
      <c r="BM66" t="s">
        <v>26</v>
      </c>
      <c r="BN66" t="s">
        <v>26</v>
      </c>
      <c r="BO66" t="s">
        <v>26</v>
      </c>
      <c r="BP66" t="s">
        <v>26</v>
      </c>
      <c r="BQ66" t="s">
        <v>26</v>
      </c>
      <c r="BR66" t="s">
        <v>26</v>
      </c>
      <c r="BS66" t="s">
        <v>26</v>
      </c>
      <c r="BT66" t="s">
        <v>26</v>
      </c>
      <c r="BU66" t="s">
        <v>3141</v>
      </c>
      <c r="BV66" t="s">
        <v>3144</v>
      </c>
    </row>
    <row r="67" spans="1:74" hidden="1" x14ac:dyDescent="0.25">
      <c r="A67" t="s">
        <v>1220</v>
      </c>
      <c r="B67" t="s">
        <v>1221</v>
      </c>
      <c r="C67">
        <v>235</v>
      </c>
      <c r="D67" t="s">
        <v>198</v>
      </c>
      <c r="E67" t="s">
        <v>2521</v>
      </c>
      <c r="F67" t="s">
        <v>1445</v>
      </c>
      <c r="G67" t="s">
        <v>1446</v>
      </c>
      <c r="H67" t="s">
        <v>835</v>
      </c>
      <c r="I67" t="s">
        <v>19</v>
      </c>
      <c r="J67" t="s">
        <v>199</v>
      </c>
      <c r="K67" t="s">
        <v>1447</v>
      </c>
      <c r="M67" t="s">
        <v>1448</v>
      </c>
      <c r="N67" t="s">
        <v>1408</v>
      </c>
      <c r="O67">
        <v>2145</v>
      </c>
      <c r="P67" t="s">
        <v>835</v>
      </c>
      <c r="Q67" t="s">
        <v>1449</v>
      </c>
      <c r="R67" t="s">
        <v>203</v>
      </c>
      <c r="S67" t="s">
        <v>1450</v>
      </c>
      <c r="T67" t="s">
        <v>834</v>
      </c>
      <c r="V67" t="s">
        <v>200</v>
      </c>
      <c r="W67" t="s">
        <v>201</v>
      </c>
      <c r="X67" t="s">
        <v>202</v>
      </c>
      <c r="Y67" t="s">
        <v>196</v>
      </c>
      <c r="Z67" t="s">
        <v>834</v>
      </c>
      <c r="AA67" t="s">
        <v>834</v>
      </c>
      <c r="AC67" t="s">
        <v>26</v>
      </c>
      <c r="AD67" t="s">
        <v>2747</v>
      </c>
      <c r="AE67" t="s">
        <v>2748</v>
      </c>
      <c r="AF67" t="s">
        <v>26</v>
      </c>
      <c r="AG67" t="s">
        <v>1448</v>
      </c>
      <c r="AH67" t="s">
        <v>1408</v>
      </c>
      <c r="AI67" t="e">
        <v>#N/A</v>
      </c>
      <c r="AJ67" t="s">
        <v>26</v>
      </c>
      <c r="AK67" t="s">
        <v>26</v>
      </c>
      <c r="AL67" t="s">
        <v>26</v>
      </c>
      <c r="AM67" t="s">
        <v>26</v>
      </c>
      <c r="AN67" t="e">
        <v>#N/A</v>
      </c>
      <c r="AO67" t="s">
        <v>26</v>
      </c>
      <c r="AP67" t="s">
        <v>26</v>
      </c>
      <c r="AQ67" t="s">
        <v>26</v>
      </c>
      <c r="AR67" t="s">
        <v>26</v>
      </c>
      <c r="AS67" t="e">
        <v>#N/A</v>
      </c>
      <c r="AT67" t="s">
        <v>26</v>
      </c>
      <c r="AU67" t="s">
        <v>26</v>
      </c>
      <c r="AV67" t="e">
        <v>#N/A</v>
      </c>
      <c r="AW67" t="s">
        <v>26</v>
      </c>
      <c r="AX67" t="s">
        <v>26</v>
      </c>
      <c r="AY67" t="s">
        <v>26</v>
      </c>
      <c r="AZ67" t="s">
        <v>26</v>
      </c>
      <c r="BA67" t="s">
        <v>26</v>
      </c>
      <c r="BB67" t="s">
        <v>26</v>
      </c>
      <c r="BC67" t="s">
        <v>26</v>
      </c>
      <c r="BD67" t="s">
        <v>26</v>
      </c>
      <c r="BE67" t="s">
        <v>26</v>
      </c>
      <c r="BF67" t="s">
        <v>26</v>
      </c>
      <c r="BG67" t="s">
        <v>26</v>
      </c>
      <c r="BH67" t="s">
        <v>26</v>
      </c>
      <c r="BI67" t="s">
        <v>26</v>
      </c>
      <c r="BJ67" t="s">
        <v>26</v>
      </c>
      <c r="BK67" t="s">
        <v>26</v>
      </c>
      <c r="BL67" t="s">
        <v>26</v>
      </c>
      <c r="BM67" t="s">
        <v>26</v>
      </c>
      <c r="BN67" t="s">
        <v>26</v>
      </c>
      <c r="BO67" t="s">
        <v>26</v>
      </c>
      <c r="BP67" t="s">
        <v>26</v>
      </c>
      <c r="BQ67" t="s">
        <v>26</v>
      </c>
      <c r="BR67" t="s">
        <v>26</v>
      </c>
      <c r="BS67" t="s">
        <v>26</v>
      </c>
      <c r="BT67" t="s">
        <v>26</v>
      </c>
      <c r="BU67" t="s">
        <v>3141</v>
      </c>
      <c r="BV67" t="s">
        <v>3142</v>
      </c>
    </row>
    <row r="68" spans="1:74" hidden="1" x14ac:dyDescent="0.25">
      <c r="A68" t="s">
        <v>1220</v>
      </c>
      <c r="B68" t="s">
        <v>1221</v>
      </c>
      <c r="C68">
        <v>236</v>
      </c>
      <c r="D68" t="s">
        <v>209</v>
      </c>
      <c r="E68" t="s">
        <v>209</v>
      </c>
      <c r="F68" t="s">
        <v>1314</v>
      </c>
      <c r="G68" t="s">
        <v>1237</v>
      </c>
      <c r="H68" t="s">
        <v>667</v>
      </c>
      <c r="I68" t="s">
        <v>19</v>
      </c>
      <c r="J68" t="s">
        <v>210</v>
      </c>
      <c r="K68" t="s">
        <v>1451</v>
      </c>
      <c r="L68" t="s">
        <v>1452</v>
      </c>
      <c r="M68" t="s">
        <v>1316</v>
      </c>
      <c r="N68" t="s">
        <v>1237</v>
      </c>
      <c r="O68">
        <v>66762</v>
      </c>
      <c r="P68" t="s">
        <v>667</v>
      </c>
      <c r="Q68" t="s">
        <v>1232</v>
      </c>
      <c r="R68" t="s">
        <v>207</v>
      </c>
      <c r="T68" t="s">
        <v>840</v>
      </c>
      <c r="V68" t="s">
        <v>14</v>
      </c>
      <c r="W68" t="s">
        <v>841</v>
      </c>
      <c r="Z68" t="s">
        <v>840</v>
      </c>
      <c r="AA68" t="s">
        <v>840</v>
      </c>
      <c r="AC68" t="s">
        <v>26</v>
      </c>
      <c r="AD68" t="s">
        <v>2749</v>
      </c>
      <c r="AE68" t="s">
        <v>2750</v>
      </c>
      <c r="AF68" t="s">
        <v>2751</v>
      </c>
      <c r="AG68" t="s">
        <v>2627</v>
      </c>
      <c r="AH68" t="s">
        <v>1237</v>
      </c>
      <c r="AI68" t="e">
        <v>#N/A</v>
      </c>
      <c r="AJ68" t="s">
        <v>26</v>
      </c>
      <c r="AK68" t="s">
        <v>26</v>
      </c>
      <c r="AL68" t="s">
        <v>26</v>
      </c>
      <c r="AM68" t="s">
        <v>26</v>
      </c>
      <c r="AN68" t="e">
        <v>#N/A</v>
      </c>
      <c r="AO68" t="s">
        <v>26</v>
      </c>
      <c r="AP68" t="s">
        <v>26</v>
      </c>
      <c r="AQ68" t="s">
        <v>26</v>
      </c>
      <c r="AR68" t="s">
        <v>26</v>
      </c>
      <c r="AS68" t="e">
        <v>#N/A</v>
      </c>
      <c r="AT68" t="s">
        <v>26</v>
      </c>
      <c r="AU68" t="s">
        <v>26</v>
      </c>
      <c r="AV68" t="e">
        <v>#N/A</v>
      </c>
      <c r="AW68" t="s">
        <v>2752</v>
      </c>
      <c r="AX68" t="s">
        <v>2753</v>
      </c>
      <c r="AY68" t="s">
        <v>26</v>
      </c>
      <c r="AZ68" t="s">
        <v>1545</v>
      </c>
      <c r="BA68" t="s">
        <v>1316</v>
      </c>
      <c r="BB68" t="s">
        <v>2754</v>
      </c>
      <c r="BC68" t="s">
        <v>2755</v>
      </c>
      <c r="BD68" t="s">
        <v>26</v>
      </c>
      <c r="BE68" t="s">
        <v>26</v>
      </c>
      <c r="BF68" t="s">
        <v>26</v>
      </c>
      <c r="BG68" t="s">
        <v>26</v>
      </c>
      <c r="BH68" t="s">
        <v>26</v>
      </c>
      <c r="BI68" t="s">
        <v>26</v>
      </c>
      <c r="BJ68" t="s">
        <v>26</v>
      </c>
      <c r="BK68" t="s">
        <v>26</v>
      </c>
      <c r="BL68" t="s">
        <v>26</v>
      </c>
      <c r="BM68" t="s">
        <v>26</v>
      </c>
      <c r="BN68" t="s">
        <v>26</v>
      </c>
      <c r="BO68" t="s">
        <v>26</v>
      </c>
      <c r="BP68" t="s">
        <v>26</v>
      </c>
      <c r="BQ68" t="s">
        <v>26</v>
      </c>
      <c r="BR68" t="s">
        <v>26</v>
      </c>
      <c r="BS68" t="s">
        <v>26</v>
      </c>
      <c r="BT68" t="s">
        <v>26</v>
      </c>
      <c r="BU68" t="s">
        <v>3142</v>
      </c>
      <c r="BV68" t="s">
        <v>26</v>
      </c>
    </row>
    <row r="69" spans="1:74" hidden="1" x14ac:dyDescent="0.25">
      <c r="A69" t="s">
        <v>1220</v>
      </c>
      <c r="B69" t="s">
        <v>1221</v>
      </c>
      <c r="C69">
        <v>237</v>
      </c>
      <c r="D69" t="s">
        <v>843</v>
      </c>
      <c r="E69" t="s">
        <v>2522</v>
      </c>
      <c r="F69" t="s">
        <v>1325</v>
      </c>
      <c r="H69" t="s">
        <v>748</v>
      </c>
      <c r="I69" t="s">
        <v>36</v>
      </c>
      <c r="J69" t="s">
        <v>96</v>
      </c>
      <c r="K69" t="s">
        <v>1326</v>
      </c>
      <c r="L69" t="s">
        <v>1327</v>
      </c>
      <c r="M69" t="s">
        <v>1328</v>
      </c>
      <c r="P69" t="s">
        <v>748</v>
      </c>
      <c r="Q69" t="s">
        <v>213</v>
      </c>
      <c r="R69" t="s">
        <v>100</v>
      </c>
      <c r="S69" t="s">
        <v>1329</v>
      </c>
      <c r="T69" t="s">
        <v>747</v>
      </c>
      <c r="V69" t="s">
        <v>97</v>
      </c>
      <c r="W69" t="s">
        <v>98</v>
      </c>
      <c r="X69" t="s">
        <v>99</v>
      </c>
      <c r="Y69" t="s">
        <v>92</v>
      </c>
      <c r="Z69" t="s">
        <v>747</v>
      </c>
      <c r="AA69" t="s">
        <v>747</v>
      </c>
      <c r="AC69" t="s">
        <v>2642</v>
      </c>
      <c r="AD69" t="s">
        <v>2756</v>
      </c>
      <c r="AE69" t="s">
        <v>2644</v>
      </c>
      <c r="AF69" t="s">
        <v>26</v>
      </c>
      <c r="AG69" t="s">
        <v>26</v>
      </c>
      <c r="AH69" t="s">
        <v>26</v>
      </c>
      <c r="AI69" t="e">
        <v>#N/A</v>
      </c>
      <c r="AJ69" t="s">
        <v>26</v>
      </c>
      <c r="AK69" t="s">
        <v>26</v>
      </c>
      <c r="AL69" t="s">
        <v>26</v>
      </c>
      <c r="AM69" t="s">
        <v>26</v>
      </c>
      <c r="AN69" t="e">
        <v>#N/A</v>
      </c>
      <c r="AO69" t="s">
        <v>26</v>
      </c>
      <c r="AP69" t="s">
        <v>26</v>
      </c>
      <c r="AQ69" t="s">
        <v>26</v>
      </c>
      <c r="AR69" t="s">
        <v>26</v>
      </c>
      <c r="AS69" t="e">
        <v>#N/A</v>
      </c>
      <c r="AT69" t="s">
        <v>26</v>
      </c>
      <c r="AU69" t="s">
        <v>26</v>
      </c>
      <c r="AV69" t="e">
        <v>#N/A</v>
      </c>
      <c r="AW69" t="s">
        <v>26</v>
      </c>
      <c r="AX69" t="s">
        <v>26</v>
      </c>
      <c r="AY69" t="s">
        <v>26</v>
      </c>
      <c r="AZ69" t="s">
        <v>26</v>
      </c>
      <c r="BA69" t="s">
        <v>26</v>
      </c>
      <c r="BB69" t="s">
        <v>26</v>
      </c>
      <c r="BC69" t="s">
        <v>26</v>
      </c>
      <c r="BD69" t="s">
        <v>26</v>
      </c>
      <c r="BE69" t="s">
        <v>26</v>
      </c>
      <c r="BF69" t="s">
        <v>26</v>
      </c>
      <c r="BG69" t="s">
        <v>26</v>
      </c>
      <c r="BH69" t="s">
        <v>26</v>
      </c>
      <c r="BI69" t="s">
        <v>26</v>
      </c>
      <c r="BJ69" t="s">
        <v>26</v>
      </c>
      <c r="BK69" t="s">
        <v>26</v>
      </c>
      <c r="BL69" t="s">
        <v>26</v>
      </c>
      <c r="BM69" t="s">
        <v>26</v>
      </c>
      <c r="BN69" t="s">
        <v>26</v>
      </c>
      <c r="BO69" t="s">
        <v>26</v>
      </c>
      <c r="BP69" t="s">
        <v>26</v>
      </c>
      <c r="BQ69" t="s">
        <v>26</v>
      </c>
      <c r="BR69" t="s">
        <v>26</v>
      </c>
      <c r="BS69" t="s">
        <v>26</v>
      </c>
      <c r="BT69" t="s">
        <v>26</v>
      </c>
      <c r="BU69" t="s">
        <v>3142</v>
      </c>
      <c r="BV69" t="s">
        <v>3142</v>
      </c>
    </row>
    <row r="70" spans="1:74" hidden="1" x14ac:dyDescent="0.25">
      <c r="A70" t="s">
        <v>1220</v>
      </c>
      <c r="B70" t="s">
        <v>1221</v>
      </c>
      <c r="C70">
        <v>237</v>
      </c>
      <c r="D70" t="s">
        <v>843</v>
      </c>
      <c r="E70" t="s">
        <v>2522</v>
      </c>
      <c r="F70" t="s">
        <v>1325</v>
      </c>
      <c r="H70" t="s">
        <v>748</v>
      </c>
      <c r="I70" t="s">
        <v>19</v>
      </c>
      <c r="J70" t="s">
        <v>96</v>
      </c>
      <c r="K70" t="s">
        <v>1326</v>
      </c>
      <c r="L70" t="s">
        <v>1327</v>
      </c>
      <c r="M70" t="s">
        <v>1328</v>
      </c>
      <c r="P70" t="s">
        <v>748</v>
      </c>
      <c r="Q70" t="s">
        <v>213</v>
      </c>
      <c r="R70" t="s">
        <v>100</v>
      </c>
      <c r="S70" t="s">
        <v>1329</v>
      </c>
      <c r="T70" t="s">
        <v>747</v>
      </c>
      <c r="V70" t="s">
        <v>845</v>
      </c>
      <c r="W70" t="s">
        <v>846</v>
      </c>
      <c r="X70" t="s">
        <v>24</v>
      </c>
      <c r="Z70" t="s">
        <v>842</v>
      </c>
      <c r="AA70" t="s">
        <v>847</v>
      </c>
      <c r="AB70" t="s">
        <v>842</v>
      </c>
      <c r="AC70" t="s">
        <v>2642</v>
      </c>
      <c r="AD70" t="s">
        <v>2756</v>
      </c>
      <c r="AE70" t="s">
        <v>2644</v>
      </c>
      <c r="AF70" t="s">
        <v>26</v>
      </c>
      <c r="AG70" t="s">
        <v>26</v>
      </c>
      <c r="AH70" t="s">
        <v>26</v>
      </c>
      <c r="AI70" t="e">
        <v>#N/A</v>
      </c>
      <c r="AJ70" t="s">
        <v>26</v>
      </c>
      <c r="AK70" t="s">
        <v>26</v>
      </c>
      <c r="AL70" t="s">
        <v>26</v>
      </c>
      <c r="AM70" t="s">
        <v>26</v>
      </c>
      <c r="AN70" t="e">
        <v>#N/A</v>
      </c>
      <c r="AO70" t="s">
        <v>26</v>
      </c>
      <c r="AP70" t="s">
        <v>26</v>
      </c>
      <c r="AQ70" t="s">
        <v>26</v>
      </c>
      <c r="AR70" t="s">
        <v>26</v>
      </c>
      <c r="AS70" t="e">
        <v>#N/A</v>
      </c>
      <c r="AT70" t="s">
        <v>26</v>
      </c>
      <c r="AU70" t="s">
        <v>26</v>
      </c>
      <c r="AV70" t="e">
        <v>#N/A</v>
      </c>
      <c r="AW70" t="s">
        <v>26</v>
      </c>
      <c r="AX70" t="s">
        <v>26</v>
      </c>
      <c r="AY70" t="s">
        <v>26</v>
      </c>
      <c r="AZ70" t="s">
        <v>26</v>
      </c>
      <c r="BA70" t="s">
        <v>26</v>
      </c>
      <c r="BB70" t="s">
        <v>26</v>
      </c>
      <c r="BC70" t="s">
        <v>26</v>
      </c>
      <c r="BD70" t="s">
        <v>26</v>
      </c>
      <c r="BE70" t="s">
        <v>26</v>
      </c>
      <c r="BF70" t="s">
        <v>26</v>
      </c>
      <c r="BG70" t="s">
        <v>26</v>
      </c>
      <c r="BH70" t="s">
        <v>26</v>
      </c>
      <c r="BI70" t="s">
        <v>26</v>
      </c>
      <c r="BJ70" t="s">
        <v>26</v>
      </c>
      <c r="BK70" t="s">
        <v>26</v>
      </c>
      <c r="BL70" t="s">
        <v>26</v>
      </c>
      <c r="BM70" t="s">
        <v>26</v>
      </c>
      <c r="BN70" t="s">
        <v>26</v>
      </c>
      <c r="BO70" t="s">
        <v>26</v>
      </c>
      <c r="BP70" t="s">
        <v>26</v>
      </c>
      <c r="BQ70" t="s">
        <v>26</v>
      </c>
      <c r="BR70" t="s">
        <v>26</v>
      </c>
      <c r="BS70" t="s">
        <v>26</v>
      </c>
      <c r="BT70" t="s">
        <v>26</v>
      </c>
      <c r="BU70" t="s">
        <v>3142</v>
      </c>
      <c r="BV70" t="s">
        <v>26</v>
      </c>
    </row>
    <row r="71" spans="1:74" hidden="1" x14ac:dyDescent="0.25">
      <c r="A71" t="s">
        <v>1220</v>
      </c>
      <c r="B71" t="s">
        <v>1221</v>
      </c>
      <c r="C71">
        <v>238</v>
      </c>
      <c r="D71" t="s">
        <v>214</v>
      </c>
      <c r="E71" t="s">
        <v>2523</v>
      </c>
      <c r="F71" t="s">
        <v>1453</v>
      </c>
      <c r="H71" t="s">
        <v>849</v>
      </c>
      <c r="I71" t="s">
        <v>213</v>
      </c>
      <c r="J71" t="s">
        <v>215</v>
      </c>
      <c r="K71" t="s">
        <v>1454</v>
      </c>
      <c r="M71" t="s">
        <v>1455</v>
      </c>
      <c r="O71" t="s">
        <v>1456</v>
      </c>
      <c r="P71" t="s">
        <v>1457</v>
      </c>
      <c r="Q71" t="s">
        <v>1336</v>
      </c>
      <c r="R71" t="s">
        <v>223</v>
      </c>
      <c r="S71" t="s">
        <v>1458</v>
      </c>
      <c r="T71" t="s">
        <v>848</v>
      </c>
      <c r="V71" t="s">
        <v>216</v>
      </c>
      <c r="W71" t="s">
        <v>217</v>
      </c>
      <c r="X71" t="s">
        <v>62</v>
      </c>
      <c r="Y71" t="s">
        <v>211</v>
      </c>
      <c r="Z71" t="s">
        <v>851</v>
      </c>
      <c r="AA71" t="s">
        <v>848</v>
      </c>
      <c r="AB71" t="s">
        <v>851</v>
      </c>
      <c r="AC71" t="s">
        <v>2757</v>
      </c>
      <c r="AD71" t="s">
        <v>2758</v>
      </c>
      <c r="AE71" t="s">
        <v>26</v>
      </c>
      <c r="AF71" t="s">
        <v>26</v>
      </c>
      <c r="AG71" t="s">
        <v>26</v>
      </c>
      <c r="AH71" t="s">
        <v>26</v>
      </c>
      <c r="AI71" t="e">
        <v>#N/A</v>
      </c>
      <c r="AJ71" t="s">
        <v>26</v>
      </c>
      <c r="AK71" t="s">
        <v>26</v>
      </c>
      <c r="AL71" t="s">
        <v>26</v>
      </c>
      <c r="AM71" t="s">
        <v>26</v>
      </c>
      <c r="AN71" t="e">
        <v>#N/A</v>
      </c>
      <c r="AO71" t="s">
        <v>26</v>
      </c>
      <c r="AP71" t="s">
        <v>26</v>
      </c>
      <c r="AQ71" t="s">
        <v>26</v>
      </c>
      <c r="AR71" t="s">
        <v>26</v>
      </c>
      <c r="AS71" t="e">
        <v>#N/A</v>
      </c>
      <c r="AT71" t="s">
        <v>26</v>
      </c>
      <c r="AU71" t="s">
        <v>26</v>
      </c>
      <c r="AV71" t="e">
        <v>#N/A</v>
      </c>
      <c r="AW71" t="s">
        <v>26</v>
      </c>
      <c r="AX71" t="s">
        <v>26</v>
      </c>
      <c r="AY71" t="s">
        <v>26</v>
      </c>
      <c r="AZ71" t="s">
        <v>26</v>
      </c>
      <c r="BA71" t="s">
        <v>26</v>
      </c>
      <c r="BB71" t="s">
        <v>26</v>
      </c>
      <c r="BC71" t="s">
        <v>26</v>
      </c>
      <c r="BD71" t="s">
        <v>26</v>
      </c>
      <c r="BE71" t="s">
        <v>26</v>
      </c>
      <c r="BF71" t="s">
        <v>26</v>
      </c>
      <c r="BG71" t="s">
        <v>26</v>
      </c>
      <c r="BH71" t="s">
        <v>26</v>
      </c>
      <c r="BI71" t="s">
        <v>26</v>
      </c>
      <c r="BJ71" t="s">
        <v>26</v>
      </c>
      <c r="BK71" t="s">
        <v>26</v>
      </c>
      <c r="BL71" t="s">
        <v>26</v>
      </c>
      <c r="BM71" t="s">
        <v>26</v>
      </c>
      <c r="BN71" t="s">
        <v>26</v>
      </c>
      <c r="BO71" t="s">
        <v>26</v>
      </c>
      <c r="BP71" t="s">
        <v>26</v>
      </c>
      <c r="BQ71" t="s">
        <v>26</v>
      </c>
      <c r="BR71" t="s">
        <v>26</v>
      </c>
      <c r="BS71" t="s">
        <v>26</v>
      </c>
      <c r="BT71" t="s">
        <v>26</v>
      </c>
      <c r="BU71" t="s">
        <v>3141</v>
      </c>
      <c r="BV71" t="s">
        <v>3140</v>
      </c>
    </row>
    <row r="72" spans="1:74" hidden="1" x14ac:dyDescent="0.25">
      <c r="A72" t="s">
        <v>1220</v>
      </c>
      <c r="B72" t="s">
        <v>1221</v>
      </c>
      <c r="C72">
        <v>238</v>
      </c>
      <c r="D72" t="s">
        <v>214</v>
      </c>
      <c r="E72" t="s">
        <v>2523</v>
      </c>
      <c r="F72" t="s">
        <v>1453</v>
      </c>
      <c r="H72" t="s">
        <v>849</v>
      </c>
      <c r="I72" t="s">
        <v>19</v>
      </c>
      <c r="J72" t="s">
        <v>219</v>
      </c>
      <c r="K72" t="s">
        <v>1459</v>
      </c>
      <c r="L72" t="s">
        <v>1460</v>
      </c>
      <c r="M72" t="s">
        <v>1461</v>
      </c>
      <c r="P72" t="s">
        <v>849</v>
      </c>
      <c r="Q72" t="s">
        <v>213</v>
      </c>
      <c r="R72" t="s">
        <v>218</v>
      </c>
      <c r="S72" t="s">
        <v>1462</v>
      </c>
      <c r="T72" t="s">
        <v>850</v>
      </c>
      <c r="V72" t="s">
        <v>221</v>
      </c>
      <c r="W72" t="s">
        <v>222</v>
      </c>
      <c r="X72" t="s">
        <v>177</v>
      </c>
      <c r="Y72" t="s">
        <v>220</v>
      </c>
      <c r="Z72" t="s">
        <v>852</v>
      </c>
      <c r="AA72" t="s">
        <v>850</v>
      </c>
      <c r="AB72" t="s">
        <v>852</v>
      </c>
      <c r="AC72" t="s">
        <v>2757</v>
      </c>
      <c r="AD72" t="s">
        <v>2758</v>
      </c>
      <c r="AE72" t="s">
        <v>26</v>
      </c>
      <c r="AF72" t="s">
        <v>26</v>
      </c>
      <c r="AG72" t="s">
        <v>26</v>
      </c>
      <c r="AH72" t="s">
        <v>26</v>
      </c>
      <c r="AI72" t="e">
        <v>#N/A</v>
      </c>
      <c r="AJ72" t="s">
        <v>26</v>
      </c>
      <c r="AK72" t="s">
        <v>26</v>
      </c>
      <c r="AL72" t="s">
        <v>26</v>
      </c>
      <c r="AM72" t="s">
        <v>26</v>
      </c>
      <c r="AN72" t="e">
        <v>#N/A</v>
      </c>
      <c r="AO72" t="s">
        <v>26</v>
      </c>
      <c r="AP72" t="s">
        <v>26</v>
      </c>
      <c r="AQ72" t="s">
        <v>26</v>
      </c>
      <c r="AR72" t="s">
        <v>26</v>
      </c>
      <c r="AS72" t="e">
        <v>#N/A</v>
      </c>
      <c r="AT72" t="s">
        <v>26</v>
      </c>
      <c r="AU72" t="s">
        <v>26</v>
      </c>
      <c r="AV72" t="e">
        <v>#N/A</v>
      </c>
      <c r="AW72" t="s">
        <v>26</v>
      </c>
      <c r="AX72" t="s">
        <v>26</v>
      </c>
      <c r="AY72" t="s">
        <v>26</v>
      </c>
      <c r="AZ72" t="s">
        <v>26</v>
      </c>
      <c r="BA72" t="s">
        <v>26</v>
      </c>
      <c r="BB72" t="s">
        <v>26</v>
      </c>
      <c r="BC72" t="s">
        <v>26</v>
      </c>
      <c r="BD72" t="s">
        <v>26</v>
      </c>
      <c r="BE72" t="s">
        <v>26</v>
      </c>
      <c r="BF72" t="s">
        <v>26</v>
      </c>
      <c r="BG72" t="s">
        <v>26</v>
      </c>
      <c r="BH72" t="s">
        <v>26</v>
      </c>
      <c r="BI72" t="s">
        <v>26</v>
      </c>
      <c r="BJ72" t="s">
        <v>26</v>
      </c>
      <c r="BK72" t="s">
        <v>26</v>
      </c>
      <c r="BL72" t="s">
        <v>26</v>
      </c>
      <c r="BM72" t="s">
        <v>26</v>
      </c>
      <c r="BN72" t="s">
        <v>26</v>
      </c>
      <c r="BO72" t="s">
        <v>26</v>
      </c>
      <c r="BP72" t="s">
        <v>26</v>
      </c>
      <c r="BQ72" t="s">
        <v>26</v>
      </c>
      <c r="BR72" t="s">
        <v>26</v>
      </c>
      <c r="BS72" t="s">
        <v>26</v>
      </c>
      <c r="BT72" t="s">
        <v>26</v>
      </c>
      <c r="BU72" t="s">
        <v>3141</v>
      </c>
      <c r="BV72" t="s">
        <v>3142</v>
      </c>
    </row>
    <row r="73" spans="1:74" hidden="1" x14ac:dyDescent="0.25">
      <c r="A73" t="s">
        <v>1220</v>
      </c>
      <c r="B73" t="s">
        <v>1221</v>
      </c>
      <c r="C73">
        <v>239</v>
      </c>
      <c r="D73" t="s">
        <v>226</v>
      </c>
      <c r="E73" t="s">
        <v>2524</v>
      </c>
      <c r="F73" t="s">
        <v>1463</v>
      </c>
      <c r="G73" t="s">
        <v>1464</v>
      </c>
      <c r="H73" t="s">
        <v>854</v>
      </c>
      <c r="I73" t="s">
        <v>36</v>
      </c>
      <c r="J73" t="s">
        <v>227</v>
      </c>
      <c r="K73" t="s">
        <v>1465</v>
      </c>
      <c r="M73" t="s">
        <v>1466</v>
      </c>
      <c r="O73" t="s">
        <v>1467</v>
      </c>
      <c r="P73" t="s">
        <v>854</v>
      </c>
      <c r="Q73" t="s">
        <v>1232</v>
      </c>
      <c r="T73" t="s">
        <v>853</v>
      </c>
      <c r="V73" t="s">
        <v>228</v>
      </c>
      <c r="W73" t="s">
        <v>229</v>
      </c>
      <c r="X73" t="s">
        <v>230</v>
      </c>
      <c r="Y73" t="s">
        <v>224</v>
      </c>
      <c r="Z73" t="s">
        <v>858</v>
      </c>
      <c r="AA73" t="s">
        <v>853</v>
      </c>
      <c r="AB73" t="s">
        <v>858</v>
      </c>
      <c r="AC73" t="s">
        <v>26</v>
      </c>
      <c r="AD73" t="s">
        <v>2759</v>
      </c>
      <c r="AE73" t="s">
        <v>2760</v>
      </c>
      <c r="AF73" t="s">
        <v>26</v>
      </c>
      <c r="AG73" t="s">
        <v>26</v>
      </c>
      <c r="AH73" t="s">
        <v>26</v>
      </c>
      <c r="AI73" t="e">
        <v>#N/A</v>
      </c>
      <c r="AJ73" t="s">
        <v>26</v>
      </c>
      <c r="AK73" t="s">
        <v>26</v>
      </c>
      <c r="AL73" t="s">
        <v>26</v>
      </c>
      <c r="AM73" t="s">
        <v>26</v>
      </c>
      <c r="AN73" t="e">
        <v>#N/A</v>
      </c>
      <c r="AO73" t="s">
        <v>26</v>
      </c>
      <c r="AP73" t="s">
        <v>26</v>
      </c>
      <c r="AQ73" t="s">
        <v>26</v>
      </c>
      <c r="AR73" t="s">
        <v>26</v>
      </c>
      <c r="AS73" t="e">
        <v>#N/A</v>
      </c>
      <c r="AT73" t="s">
        <v>26</v>
      </c>
      <c r="AU73" t="s">
        <v>26</v>
      </c>
      <c r="AV73" t="e">
        <v>#N/A</v>
      </c>
      <c r="AW73" t="s">
        <v>26</v>
      </c>
      <c r="AX73" t="s">
        <v>26</v>
      </c>
      <c r="AY73" t="s">
        <v>26</v>
      </c>
      <c r="AZ73" t="s">
        <v>26</v>
      </c>
      <c r="BA73" t="s">
        <v>26</v>
      </c>
      <c r="BB73" t="s">
        <v>26</v>
      </c>
      <c r="BC73" t="s">
        <v>26</v>
      </c>
      <c r="BD73" t="s">
        <v>26</v>
      </c>
      <c r="BE73" t="s">
        <v>26</v>
      </c>
      <c r="BF73" t="s">
        <v>26</v>
      </c>
      <c r="BG73" t="s">
        <v>26</v>
      </c>
      <c r="BH73" t="s">
        <v>26</v>
      </c>
      <c r="BI73" t="s">
        <v>26</v>
      </c>
      <c r="BJ73" t="s">
        <v>26</v>
      </c>
      <c r="BK73" t="s">
        <v>26</v>
      </c>
      <c r="BL73" t="s">
        <v>26</v>
      </c>
      <c r="BM73" t="s">
        <v>26</v>
      </c>
      <c r="BN73" t="s">
        <v>26</v>
      </c>
      <c r="BO73" t="s">
        <v>26</v>
      </c>
      <c r="BP73" t="s">
        <v>26</v>
      </c>
      <c r="BQ73" t="s">
        <v>26</v>
      </c>
      <c r="BR73" t="s">
        <v>26</v>
      </c>
      <c r="BS73" t="s">
        <v>26</v>
      </c>
      <c r="BT73" t="s">
        <v>26</v>
      </c>
      <c r="BU73" t="s">
        <v>26</v>
      </c>
      <c r="BV73" t="s">
        <v>3142</v>
      </c>
    </row>
    <row r="74" spans="1:74" hidden="1" x14ac:dyDescent="0.25">
      <c r="A74" t="s">
        <v>1220</v>
      </c>
      <c r="B74" t="s">
        <v>1221</v>
      </c>
      <c r="C74">
        <v>239</v>
      </c>
      <c r="D74" t="s">
        <v>226</v>
      </c>
      <c r="E74" t="s">
        <v>2524</v>
      </c>
      <c r="F74" t="s">
        <v>1463</v>
      </c>
      <c r="G74" t="s">
        <v>1464</v>
      </c>
      <c r="H74" t="s">
        <v>854</v>
      </c>
      <c r="I74" t="s">
        <v>19</v>
      </c>
      <c r="J74" t="s">
        <v>227</v>
      </c>
      <c r="K74" t="s">
        <v>1465</v>
      </c>
      <c r="M74" t="s">
        <v>1466</v>
      </c>
      <c r="O74" t="s">
        <v>1467</v>
      </c>
      <c r="P74" t="s">
        <v>854</v>
      </c>
      <c r="Q74" t="s">
        <v>1232</v>
      </c>
      <c r="T74" t="s">
        <v>853</v>
      </c>
      <c r="V74" t="s">
        <v>232</v>
      </c>
      <c r="W74" t="s">
        <v>233</v>
      </c>
      <c r="X74" t="s">
        <v>24</v>
      </c>
      <c r="Y74" t="s">
        <v>231</v>
      </c>
      <c r="Z74" t="s">
        <v>859</v>
      </c>
      <c r="AB74" t="s">
        <v>859</v>
      </c>
      <c r="AC74" t="s">
        <v>26</v>
      </c>
      <c r="AD74" t="s">
        <v>2759</v>
      </c>
      <c r="AE74" t="s">
        <v>2760</v>
      </c>
      <c r="AF74" t="s">
        <v>26</v>
      </c>
      <c r="AG74" t="s">
        <v>26</v>
      </c>
      <c r="AH74" t="s">
        <v>26</v>
      </c>
      <c r="AI74" t="e">
        <v>#N/A</v>
      </c>
      <c r="AJ74" t="s">
        <v>26</v>
      </c>
      <c r="AK74" t="s">
        <v>26</v>
      </c>
      <c r="AL74" t="s">
        <v>26</v>
      </c>
      <c r="AM74" t="s">
        <v>26</v>
      </c>
      <c r="AN74" t="e">
        <v>#N/A</v>
      </c>
      <c r="AO74" t="s">
        <v>26</v>
      </c>
      <c r="AP74" t="s">
        <v>26</v>
      </c>
      <c r="AQ74" t="s">
        <v>26</v>
      </c>
      <c r="AR74" t="s">
        <v>26</v>
      </c>
      <c r="AS74" t="e">
        <v>#N/A</v>
      </c>
      <c r="AT74" t="s">
        <v>26</v>
      </c>
      <c r="AU74" t="s">
        <v>26</v>
      </c>
      <c r="AV74" t="e">
        <v>#N/A</v>
      </c>
      <c r="AW74" t="s">
        <v>26</v>
      </c>
      <c r="AX74" t="s">
        <v>26</v>
      </c>
      <c r="AY74" t="s">
        <v>26</v>
      </c>
      <c r="AZ74" t="s">
        <v>26</v>
      </c>
      <c r="BA74" t="s">
        <v>26</v>
      </c>
      <c r="BB74" t="s">
        <v>26</v>
      </c>
      <c r="BC74" t="s">
        <v>26</v>
      </c>
      <c r="BD74" t="s">
        <v>26</v>
      </c>
      <c r="BE74" t="s">
        <v>26</v>
      </c>
      <c r="BF74" t="s">
        <v>26</v>
      </c>
      <c r="BG74" t="s">
        <v>26</v>
      </c>
      <c r="BH74" t="s">
        <v>26</v>
      </c>
      <c r="BI74" t="s">
        <v>26</v>
      </c>
      <c r="BJ74" t="s">
        <v>26</v>
      </c>
      <c r="BK74" t="s">
        <v>26</v>
      </c>
      <c r="BL74" t="s">
        <v>26</v>
      </c>
      <c r="BM74" t="s">
        <v>26</v>
      </c>
      <c r="BN74" t="s">
        <v>26</v>
      </c>
      <c r="BO74" t="s">
        <v>26</v>
      </c>
      <c r="BP74" t="s">
        <v>26</v>
      </c>
      <c r="BQ74" t="s">
        <v>26</v>
      </c>
      <c r="BR74" t="s">
        <v>26</v>
      </c>
      <c r="BS74" t="s">
        <v>26</v>
      </c>
      <c r="BT74" t="s">
        <v>26</v>
      </c>
      <c r="BU74" t="s">
        <v>26</v>
      </c>
      <c r="BV74" t="s">
        <v>3142</v>
      </c>
    </row>
    <row r="75" spans="1:74" hidden="1" x14ac:dyDescent="0.25">
      <c r="A75" t="s">
        <v>1220</v>
      </c>
      <c r="B75" t="s">
        <v>1221</v>
      </c>
      <c r="C75">
        <v>240</v>
      </c>
      <c r="D75" t="s">
        <v>236</v>
      </c>
      <c r="E75" t="s">
        <v>236</v>
      </c>
      <c r="F75" t="s">
        <v>1468</v>
      </c>
      <c r="G75" t="s">
        <v>1299</v>
      </c>
      <c r="H75" t="s">
        <v>667</v>
      </c>
      <c r="I75" t="s">
        <v>213</v>
      </c>
      <c r="J75" t="s">
        <v>237</v>
      </c>
      <c r="K75" t="s">
        <v>1469</v>
      </c>
      <c r="L75" t="s">
        <v>1470</v>
      </c>
      <c r="M75" t="s">
        <v>1471</v>
      </c>
      <c r="N75" t="s">
        <v>1472</v>
      </c>
      <c r="O75">
        <v>7608</v>
      </c>
      <c r="P75" t="s">
        <v>667</v>
      </c>
      <c r="Q75" t="s">
        <v>213</v>
      </c>
      <c r="R75" t="s">
        <v>245</v>
      </c>
      <c r="S75" t="s">
        <v>1473</v>
      </c>
      <c r="T75" t="s">
        <v>860</v>
      </c>
      <c r="V75" t="s">
        <v>238</v>
      </c>
      <c r="W75" t="s">
        <v>239</v>
      </c>
      <c r="X75" t="s">
        <v>240</v>
      </c>
      <c r="Y75" t="s">
        <v>234</v>
      </c>
      <c r="Z75" t="s">
        <v>862</v>
      </c>
      <c r="AA75" t="s">
        <v>860</v>
      </c>
      <c r="AB75" t="s">
        <v>862</v>
      </c>
      <c r="AC75" t="s">
        <v>2761</v>
      </c>
      <c r="AD75" t="s">
        <v>2762</v>
      </c>
      <c r="AE75" t="s">
        <v>2763</v>
      </c>
      <c r="AF75" t="s">
        <v>2764</v>
      </c>
      <c r="AG75" t="s">
        <v>2765</v>
      </c>
      <c r="AH75" t="s">
        <v>1299</v>
      </c>
      <c r="AI75" t="e">
        <v>#N/A</v>
      </c>
      <c r="AJ75" t="s">
        <v>26</v>
      </c>
      <c r="AK75" t="s">
        <v>26</v>
      </c>
      <c r="AL75" t="s">
        <v>2766</v>
      </c>
      <c r="AM75" t="e">
        <v>#N/A</v>
      </c>
      <c r="AN75" t="e">
        <v>#N/A</v>
      </c>
      <c r="AO75" t="s">
        <v>26</v>
      </c>
      <c r="AP75" t="s">
        <v>26</v>
      </c>
      <c r="AQ75" t="s">
        <v>26</v>
      </c>
      <c r="AR75" t="s">
        <v>26</v>
      </c>
      <c r="AS75" t="e">
        <v>#N/A</v>
      </c>
      <c r="AT75" t="s">
        <v>26</v>
      </c>
      <c r="AU75" t="s">
        <v>26</v>
      </c>
      <c r="AV75" t="e">
        <v>#N/A</v>
      </c>
      <c r="AW75" t="s">
        <v>26</v>
      </c>
      <c r="AX75" t="s">
        <v>26</v>
      </c>
      <c r="AY75" t="s">
        <v>26</v>
      </c>
      <c r="AZ75" t="s">
        <v>26</v>
      </c>
      <c r="BA75" t="s">
        <v>26</v>
      </c>
      <c r="BB75" t="s">
        <v>26</v>
      </c>
      <c r="BC75" t="s">
        <v>26</v>
      </c>
      <c r="BD75" t="s">
        <v>26</v>
      </c>
      <c r="BE75" t="s">
        <v>26</v>
      </c>
      <c r="BF75" t="s">
        <v>26</v>
      </c>
      <c r="BG75" t="s">
        <v>26</v>
      </c>
      <c r="BH75" t="s">
        <v>26</v>
      </c>
      <c r="BI75" t="s">
        <v>26</v>
      </c>
      <c r="BJ75" t="s">
        <v>26</v>
      </c>
      <c r="BK75" t="s">
        <v>26</v>
      </c>
      <c r="BL75" t="s">
        <v>26</v>
      </c>
      <c r="BM75" t="s">
        <v>26</v>
      </c>
      <c r="BN75" t="s">
        <v>26</v>
      </c>
      <c r="BO75" t="s">
        <v>26</v>
      </c>
      <c r="BP75" t="s">
        <v>26</v>
      </c>
      <c r="BQ75" t="s">
        <v>26</v>
      </c>
      <c r="BR75" t="s">
        <v>26</v>
      </c>
      <c r="BS75" t="s">
        <v>26</v>
      </c>
      <c r="BT75" t="s">
        <v>26</v>
      </c>
      <c r="BU75" t="s">
        <v>3142</v>
      </c>
      <c r="BV75" t="s">
        <v>3142</v>
      </c>
    </row>
    <row r="76" spans="1:74" hidden="1" x14ac:dyDescent="0.25">
      <c r="A76" t="s">
        <v>1220</v>
      </c>
      <c r="B76" t="s">
        <v>1221</v>
      </c>
      <c r="C76">
        <v>240</v>
      </c>
      <c r="D76" t="s">
        <v>236</v>
      </c>
      <c r="E76" t="s">
        <v>236</v>
      </c>
      <c r="F76" t="s">
        <v>1468</v>
      </c>
      <c r="G76" t="s">
        <v>1299</v>
      </c>
      <c r="H76" t="s">
        <v>667</v>
      </c>
      <c r="I76" t="s">
        <v>19</v>
      </c>
      <c r="J76" t="s">
        <v>242</v>
      </c>
      <c r="K76" t="s">
        <v>1474</v>
      </c>
      <c r="M76" t="s">
        <v>1475</v>
      </c>
      <c r="N76" t="s">
        <v>1299</v>
      </c>
      <c r="O76">
        <v>90017</v>
      </c>
      <c r="P76" t="s">
        <v>667</v>
      </c>
      <c r="Q76" t="s">
        <v>1232</v>
      </c>
      <c r="T76" t="s">
        <v>861</v>
      </c>
      <c r="V76" t="s">
        <v>243</v>
      </c>
      <c r="W76" t="s">
        <v>244</v>
      </c>
      <c r="X76" t="s">
        <v>156</v>
      </c>
      <c r="Y76" t="s">
        <v>241</v>
      </c>
      <c r="Z76" t="s">
        <v>861</v>
      </c>
      <c r="AC76" t="s">
        <v>2761</v>
      </c>
      <c r="AD76" t="s">
        <v>2762</v>
      </c>
      <c r="AE76" t="s">
        <v>2763</v>
      </c>
      <c r="AF76" t="s">
        <v>2764</v>
      </c>
      <c r="AG76" t="s">
        <v>2765</v>
      </c>
      <c r="AH76" t="s">
        <v>1299</v>
      </c>
      <c r="AI76" t="e">
        <v>#N/A</v>
      </c>
      <c r="AJ76" t="s">
        <v>26</v>
      </c>
      <c r="AK76" t="s">
        <v>26</v>
      </c>
      <c r="AL76" t="s">
        <v>2766</v>
      </c>
      <c r="AM76" t="e">
        <v>#N/A</v>
      </c>
      <c r="AN76" t="e">
        <v>#N/A</v>
      </c>
      <c r="AO76" t="s">
        <v>26</v>
      </c>
      <c r="AP76" t="s">
        <v>26</v>
      </c>
      <c r="AQ76" t="s">
        <v>26</v>
      </c>
      <c r="AR76" t="s">
        <v>26</v>
      </c>
      <c r="AS76" t="e">
        <v>#N/A</v>
      </c>
      <c r="AT76" t="s">
        <v>26</v>
      </c>
      <c r="AU76" t="s">
        <v>26</v>
      </c>
      <c r="AV76" t="e">
        <v>#N/A</v>
      </c>
      <c r="AW76" t="s">
        <v>26</v>
      </c>
      <c r="AX76" t="s">
        <v>26</v>
      </c>
      <c r="AY76" t="s">
        <v>26</v>
      </c>
      <c r="AZ76" t="s">
        <v>26</v>
      </c>
      <c r="BA76" t="s">
        <v>26</v>
      </c>
      <c r="BB76" t="s">
        <v>26</v>
      </c>
      <c r="BC76" t="s">
        <v>26</v>
      </c>
      <c r="BD76" t="s">
        <v>26</v>
      </c>
      <c r="BE76" t="s">
        <v>26</v>
      </c>
      <c r="BF76" t="s">
        <v>26</v>
      </c>
      <c r="BG76" t="s">
        <v>26</v>
      </c>
      <c r="BH76" t="s">
        <v>26</v>
      </c>
      <c r="BI76" t="s">
        <v>26</v>
      </c>
      <c r="BJ76" t="s">
        <v>26</v>
      </c>
      <c r="BK76" t="s">
        <v>26</v>
      </c>
      <c r="BL76" t="s">
        <v>26</v>
      </c>
      <c r="BM76" t="s">
        <v>26</v>
      </c>
      <c r="BN76" t="s">
        <v>26</v>
      </c>
      <c r="BO76" t="s">
        <v>26</v>
      </c>
      <c r="BP76" t="s">
        <v>26</v>
      </c>
      <c r="BQ76" t="s">
        <v>26</v>
      </c>
      <c r="BR76" t="s">
        <v>26</v>
      </c>
      <c r="BS76" t="s">
        <v>26</v>
      </c>
      <c r="BT76" t="s">
        <v>26</v>
      </c>
      <c r="BU76" t="s">
        <v>26</v>
      </c>
      <c r="BV76" t="s">
        <v>3142</v>
      </c>
    </row>
    <row r="77" spans="1:74" hidden="1" x14ac:dyDescent="0.25">
      <c r="A77" t="s">
        <v>1220</v>
      </c>
      <c r="B77" t="s">
        <v>1221</v>
      </c>
      <c r="C77">
        <v>242</v>
      </c>
      <c r="D77" t="s">
        <v>864</v>
      </c>
      <c r="E77" t="s">
        <v>864</v>
      </c>
      <c r="F77" t="s">
        <v>1268</v>
      </c>
      <c r="G77" t="s">
        <v>1269</v>
      </c>
      <c r="H77" t="s">
        <v>667</v>
      </c>
      <c r="I77" t="s">
        <v>19</v>
      </c>
      <c r="J77" t="s">
        <v>866</v>
      </c>
      <c r="K77" t="s">
        <v>1476</v>
      </c>
      <c r="M77" t="s">
        <v>1272</v>
      </c>
      <c r="N77" t="s">
        <v>1269</v>
      </c>
      <c r="O77">
        <v>85254</v>
      </c>
      <c r="P77" t="s">
        <v>667</v>
      </c>
      <c r="Q77" t="s">
        <v>1232</v>
      </c>
      <c r="T77" t="s">
        <v>863</v>
      </c>
      <c r="V77" t="s">
        <v>138</v>
      </c>
      <c r="W77" t="s">
        <v>867</v>
      </c>
      <c r="Z77" t="s">
        <v>863</v>
      </c>
      <c r="AC77" t="s">
        <v>26</v>
      </c>
      <c r="AD77" t="s">
        <v>2767</v>
      </c>
      <c r="AE77" t="s">
        <v>2768</v>
      </c>
      <c r="AF77" t="s">
        <v>2769</v>
      </c>
      <c r="AG77" t="s">
        <v>2770</v>
      </c>
      <c r="AH77" t="s">
        <v>1299</v>
      </c>
      <c r="AI77" t="e">
        <v>#N/A</v>
      </c>
      <c r="AJ77" t="s">
        <v>26</v>
      </c>
      <c r="AK77" t="s">
        <v>26</v>
      </c>
      <c r="AL77" t="s">
        <v>26</v>
      </c>
      <c r="AM77" t="s">
        <v>26</v>
      </c>
      <c r="AN77" t="e">
        <v>#N/A</v>
      </c>
      <c r="AO77" t="s">
        <v>26</v>
      </c>
      <c r="AP77" t="s">
        <v>26</v>
      </c>
      <c r="AQ77" t="s">
        <v>26</v>
      </c>
      <c r="AR77" t="s">
        <v>26</v>
      </c>
      <c r="AS77" t="e">
        <v>#N/A</v>
      </c>
      <c r="AT77" t="s">
        <v>26</v>
      </c>
      <c r="AU77" t="s">
        <v>26</v>
      </c>
      <c r="AV77" t="e">
        <v>#N/A</v>
      </c>
      <c r="AW77" t="s">
        <v>26</v>
      </c>
      <c r="AX77" t="s">
        <v>26</v>
      </c>
      <c r="AY77" t="s">
        <v>26</v>
      </c>
      <c r="AZ77" t="s">
        <v>26</v>
      </c>
      <c r="BA77" t="s">
        <v>26</v>
      </c>
      <c r="BB77" t="s">
        <v>26</v>
      </c>
      <c r="BC77" t="s">
        <v>26</v>
      </c>
      <c r="BD77" t="s">
        <v>26</v>
      </c>
      <c r="BE77" t="s">
        <v>26</v>
      </c>
      <c r="BF77" t="s">
        <v>26</v>
      </c>
      <c r="BG77" t="s">
        <v>26</v>
      </c>
      <c r="BH77" t="s">
        <v>26</v>
      </c>
      <c r="BI77" t="s">
        <v>26</v>
      </c>
      <c r="BJ77" t="s">
        <v>26</v>
      </c>
      <c r="BK77" t="s">
        <v>26</v>
      </c>
      <c r="BL77" t="s">
        <v>26</v>
      </c>
      <c r="BM77" t="s">
        <v>26</v>
      </c>
      <c r="BN77" t="s">
        <v>26</v>
      </c>
      <c r="BO77" t="s">
        <v>26</v>
      </c>
      <c r="BP77" t="s">
        <v>26</v>
      </c>
      <c r="BQ77" t="s">
        <v>26</v>
      </c>
      <c r="BR77" t="s">
        <v>26</v>
      </c>
      <c r="BS77" t="s">
        <v>26</v>
      </c>
      <c r="BT77" t="s">
        <v>26</v>
      </c>
      <c r="BU77" t="s">
        <v>26</v>
      </c>
      <c r="BV77" t="s">
        <v>26</v>
      </c>
    </row>
    <row r="78" spans="1:74" hidden="1" x14ac:dyDescent="0.25">
      <c r="A78" t="s">
        <v>1220</v>
      </c>
      <c r="B78" t="s">
        <v>1221</v>
      </c>
      <c r="C78">
        <v>243</v>
      </c>
      <c r="D78" t="s">
        <v>1477</v>
      </c>
      <c r="E78" t="s">
        <v>2525</v>
      </c>
      <c r="F78" t="s">
        <v>1478</v>
      </c>
      <c r="H78" t="s">
        <v>1029</v>
      </c>
      <c r="I78" t="s">
        <v>36</v>
      </c>
      <c r="J78" t="s">
        <v>1479</v>
      </c>
      <c r="K78" t="s">
        <v>1480</v>
      </c>
      <c r="L78" t="s">
        <v>1481</v>
      </c>
      <c r="M78" t="s">
        <v>1482</v>
      </c>
      <c r="P78" t="s">
        <v>1483</v>
      </c>
      <c r="Q78" t="s">
        <v>1232</v>
      </c>
      <c r="AC78" t="s">
        <v>26</v>
      </c>
      <c r="AD78" t="s">
        <v>2771</v>
      </c>
      <c r="AE78" t="s">
        <v>26</v>
      </c>
      <c r="AF78" t="s">
        <v>26</v>
      </c>
      <c r="AG78" t="s">
        <v>26</v>
      </c>
      <c r="AH78" t="s">
        <v>26</v>
      </c>
      <c r="AI78" t="e">
        <v>#N/A</v>
      </c>
      <c r="AJ78" t="s">
        <v>26</v>
      </c>
      <c r="AK78" t="s">
        <v>26</v>
      </c>
      <c r="AL78" t="s">
        <v>26</v>
      </c>
      <c r="AM78" t="s">
        <v>26</v>
      </c>
      <c r="AN78" t="e">
        <v>#N/A</v>
      </c>
      <c r="AO78" t="s">
        <v>26</v>
      </c>
      <c r="AP78" t="s">
        <v>26</v>
      </c>
      <c r="AQ78" t="s">
        <v>26</v>
      </c>
      <c r="AR78" t="s">
        <v>26</v>
      </c>
      <c r="AS78" t="e">
        <v>#N/A</v>
      </c>
      <c r="AT78" t="s">
        <v>26</v>
      </c>
      <c r="AU78" t="s">
        <v>26</v>
      </c>
      <c r="AV78" t="e">
        <v>#N/A</v>
      </c>
      <c r="AW78" t="s">
        <v>26</v>
      </c>
      <c r="AX78" t="s">
        <v>26</v>
      </c>
      <c r="AY78" t="s">
        <v>26</v>
      </c>
      <c r="AZ78" t="s">
        <v>26</v>
      </c>
      <c r="BA78" t="s">
        <v>26</v>
      </c>
      <c r="BB78" t="s">
        <v>26</v>
      </c>
      <c r="BC78" t="s">
        <v>26</v>
      </c>
      <c r="BD78" t="s">
        <v>26</v>
      </c>
      <c r="BE78" t="s">
        <v>26</v>
      </c>
      <c r="BF78" t="s">
        <v>26</v>
      </c>
      <c r="BG78" t="s">
        <v>26</v>
      </c>
      <c r="BH78" t="s">
        <v>26</v>
      </c>
      <c r="BI78" t="s">
        <v>26</v>
      </c>
      <c r="BJ78" t="s">
        <v>26</v>
      </c>
      <c r="BK78" t="s">
        <v>26</v>
      </c>
      <c r="BL78" t="s">
        <v>26</v>
      </c>
      <c r="BM78" t="s">
        <v>26</v>
      </c>
      <c r="BN78" t="s">
        <v>26</v>
      </c>
      <c r="BO78" t="s">
        <v>26</v>
      </c>
      <c r="BP78" t="s">
        <v>26</v>
      </c>
      <c r="BQ78" t="s">
        <v>26</v>
      </c>
      <c r="BR78" t="s">
        <v>26</v>
      </c>
      <c r="BS78" t="s">
        <v>26</v>
      </c>
      <c r="BT78" t="s">
        <v>26</v>
      </c>
      <c r="BU78" t="s">
        <v>26</v>
      </c>
      <c r="BV78" t="s">
        <v>26</v>
      </c>
    </row>
    <row r="79" spans="1:74" hidden="1" x14ac:dyDescent="0.25">
      <c r="A79" t="s">
        <v>1220</v>
      </c>
      <c r="B79" t="s">
        <v>1221</v>
      </c>
      <c r="C79">
        <v>243</v>
      </c>
      <c r="D79" t="s">
        <v>1477</v>
      </c>
      <c r="E79" t="s">
        <v>2525</v>
      </c>
      <c r="F79" t="s">
        <v>1478</v>
      </c>
      <c r="H79" t="s">
        <v>1029</v>
      </c>
      <c r="I79" t="s">
        <v>19</v>
      </c>
      <c r="J79" t="s">
        <v>1479</v>
      </c>
      <c r="K79" t="s">
        <v>1480</v>
      </c>
      <c r="L79" t="s">
        <v>1481</v>
      </c>
      <c r="M79" t="s">
        <v>1482</v>
      </c>
      <c r="P79" t="s">
        <v>1483</v>
      </c>
      <c r="Q79" t="s">
        <v>1232</v>
      </c>
      <c r="AC79" t="s">
        <v>26</v>
      </c>
      <c r="AD79" t="s">
        <v>2771</v>
      </c>
      <c r="AE79" t="s">
        <v>26</v>
      </c>
      <c r="AF79" t="s">
        <v>26</v>
      </c>
      <c r="AG79" t="s">
        <v>26</v>
      </c>
      <c r="AH79" t="s">
        <v>26</v>
      </c>
      <c r="AI79" t="e">
        <v>#N/A</v>
      </c>
      <c r="AJ79" t="s">
        <v>26</v>
      </c>
      <c r="AK79" t="s">
        <v>26</v>
      </c>
      <c r="AL79" t="s">
        <v>26</v>
      </c>
      <c r="AM79" t="s">
        <v>26</v>
      </c>
      <c r="AN79" t="e">
        <v>#N/A</v>
      </c>
      <c r="AO79" t="s">
        <v>26</v>
      </c>
      <c r="AP79" t="s">
        <v>26</v>
      </c>
      <c r="AQ79" t="s">
        <v>26</v>
      </c>
      <c r="AR79" t="s">
        <v>26</v>
      </c>
      <c r="AS79" t="e">
        <v>#N/A</v>
      </c>
      <c r="AT79" t="s">
        <v>26</v>
      </c>
      <c r="AU79" t="s">
        <v>26</v>
      </c>
      <c r="AV79" t="e">
        <v>#N/A</v>
      </c>
      <c r="AW79" t="s">
        <v>26</v>
      </c>
      <c r="AX79" t="s">
        <v>26</v>
      </c>
      <c r="AY79" t="s">
        <v>26</v>
      </c>
      <c r="AZ79" t="s">
        <v>26</v>
      </c>
      <c r="BA79" t="s">
        <v>26</v>
      </c>
      <c r="BB79" t="s">
        <v>26</v>
      </c>
      <c r="BC79" t="s">
        <v>26</v>
      </c>
      <c r="BD79" t="s">
        <v>26</v>
      </c>
      <c r="BE79" t="s">
        <v>26</v>
      </c>
      <c r="BF79" t="s">
        <v>26</v>
      </c>
      <c r="BG79" t="s">
        <v>26</v>
      </c>
      <c r="BH79" t="s">
        <v>26</v>
      </c>
      <c r="BI79" t="s">
        <v>26</v>
      </c>
      <c r="BJ79" t="s">
        <v>26</v>
      </c>
      <c r="BK79" t="s">
        <v>26</v>
      </c>
      <c r="BL79" t="s">
        <v>26</v>
      </c>
      <c r="BM79" t="s">
        <v>26</v>
      </c>
      <c r="BN79" t="s">
        <v>26</v>
      </c>
      <c r="BO79" t="s">
        <v>26</v>
      </c>
      <c r="BP79" t="s">
        <v>26</v>
      </c>
      <c r="BQ79" t="s">
        <v>26</v>
      </c>
      <c r="BR79" t="s">
        <v>26</v>
      </c>
      <c r="BS79" t="s">
        <v>26</v>
      </c>
      <c r="BT79" t="s">
        <v>26</v>
      </c>
      <c r="BU79" t="s">
        <v>26</v>
      </c>
      <c r="BV79" t="s">
        <v>26</v>
      </c>
    </row>
    <row r="80" spans="1:74" hidden="1" x14ac:dyDescent="0.25">
      <c r="A80" t="s">
        <v>1220</v>
      </c>
      <c r="B80" t="s">
        <v>1221</v>
      </c>
      <c r="C80">
        <v>244</v>
      </c>
      <c r="D80" t="s">
        <v>249</v>
      </c>
      <c r="E80" t="s">
        <v>249</v>
      </c>
      <c r="F80" t="s">
        <v>1484</v>
      </c>
      <c r="H80" t="s">
        <v>869</v>
      </c>
      <c r="I80" t="s">
        <v>248</v>
      </c>
      <c r="J80" t="s">
        <v>250</v>
      </c>
      <c r="K80" t="s">
        <v>1485</v>
      </c>
      <c r="M80" t="s">
        <v>1486</v>
      </c>
      <c r="O80">
        <v>937</v>
      </c>
      <c r="P80" t="s">
        <v>869</v>
      </c>
      <c r="Q80" t="s">
        <v>213</v>
      </c>
      <c r="R80" t="s">
        <v>254</v>
      </c>
      <c r="S80" t="s">
        <v>1487</v>
      </c>
      <c r="T80" t="s">
        <v>868</v>
      </c>
      <c r="V80" t="s">
        <v>251</v>
      </c>
      <c r="W80" t="s">
        <v>252</v>
      </c>
      <c r="X80" t="s">
        <v>253</v>
      </c>
      <c r="Y80" t="s">
        <v>246</v>
      </c>
      <c r="Z80" t="s">
        <v>874</v>
      </c>
      <c r="AB80" t="s">
        <v>874</v>
      </c>
      <c r="AC80" t="s">
        <v>2772</v>
      </c>
      <c r="AD80" t="s">
        <v>2773</v>
      </c>
      <c r="AE80" t="s">
        <v>2774</v>
      </c>
      <c r="AF80" t="s">
        <v>2775</v>
      </c>
      <c r="AG80" t="s">
        <v>2776</v>
      </c>
      <c r="AH80" t="s">
        <v>2777</v>
      </c>
      <c r="AI80" t="e">
        <v>#N/A</v>
      </c>
      <c r="AJ80" t="s">
        <v>26</v>
      </c>
      <c r="AK80" t="s">
        <v>26</v>
      </c>
      <c r="AL80" t="s">
        <v>2778</v>
      </c>
      <c r="AM80" t="s">
        <v>2779</v>
      </c>
      <c r="AN80" t="e">
        <v>#N/A</v>
      </c>
      <c r="AO80" t="s">
        <v>26</v>
      </c>
      <c r="AP80" t="s">
        <v>26</v>
      </c>
      <c r="AQ80" t="s">
        <v>26</v>
      </c>
      <c r="AR80" t="s">
        <v>26</v>
      </c>
      <c r="AS80" t="e">
        <v>#N/A</v>
      </c>
      <c r="AT80" t="s">
        <v>26</v>
      </c>
      <c r="AU80" t="s">
        <v>26</v>
      </c>
      <c r="AV80" t="e">
        <v>#N/A</v>
      </c>
      <c r="AW80" t="s">
        <v>2780</v>
      </c>
      <c r="AX80" t="s">
        <v>1937</v>
      </c>
      <c r="AY80" t="s">
        <v>26</v>
      </c>
      <c r="AZ80" t="s">
        <v>1486</v>
      </c>
      <c r="BA80" t="s">
        <v>869</v>
      </c>
      <c r="BB80" t="s">
        <v>2781</v>
      </c>
      <c r="BC80" t="s">
        <v>2782</v>
      </c>
      <c r="BD80" t="s">
        <v>1487</v>
      </c>
      <c r="BE80" t="s">
        <v>2783</v>
      </c>
      <c r="BF80" t="s">
        <v>26</v>
      </c>
      <c r="BG80" t="s">
        <v>2779</v>
      </c>
      <c r="BH80" t="s">
        <v>2784</v>
      </c>
      <c r="BI80" t="s">
        <v>2785</v>
      </c>
      <c r="BJ80" t="s">
        <v>19</v>
      </c>
      <c r="BK80" t="s">
        <v>2786</v>
      </c>
      <c r="BL80" t="s">
        <v>2787</v>
      </c>
      <c r="BM80" t="s">
        <v>2788</v>
      </c>
      <c r="BN80" t="s">
        <v>2789</v>
      </c>
      <c r="BO80" t="s">
        <v>1559</v>
      </c>
      <c r="BP80" t="s">
        <v>2790</v>
      </c>
      <c r="BQ80" t="s">
        <v>2570</v>
      </c>
      <c r="BR80" t="s">
        <v>2791</v>
      </c>
      <c r="BS80" t="s">
        <v>26</v>
      </c>
      <c r="BT80" t="s">
        <v>26</v>
      </c>
      <c r="BU80" t="s">
        <v>3140</v>
      </c>
      <c r="BV80" t="s">
        <v>3140</v>
      </c>
    </row>
    <row r="81" spans="1:74" hidden="1" x14ac:dyDescent="0.25">
      <c r="A81" t="s">
        <v>1220</v>
      </c>
      <c r="B81" t="s">
        <v>1221</v>
      </c>
      <c r="C81">
        <v>244</v>
      </c>
      <c r="D81" t="s">
        <v>249</v>
      </c>
      <c r="E81" t="s">
        <v>249</v>
      </c>
      <c r="F81" t="s">
        <v>1484</v>
      </c>
      <c r="H81" t="s">
        <v>869</v>
      </c>
      <c r="I81" t="s">
        <v>19</v>
      </c>
      <c r="J81" t="s">
        <v>871</v>
      </c>
      <c r="K81" t="s">
        <v>1488</v>
      </c>
      <c r="M81" t="s">
        <v>1489</v>
      </c>
      <c r="O81">
        <v>464</v>
      </c>
      <c r="P81" t="s">
        <v>869</v>
      </c>
      <c r="Q81" t="s">
        <v>1232</v>
      </c>
      <c r="T81" t="s">
        <v>870</v>
      </c>
      <c r="V81" t="s">
        <v>872</v>
      </c>
      <c r="W81" t="s">
        <v>873</v>
      </c>
      <c r="Z81" t="s">
        <v>870</v>
      </c>
      <c r="AC81" t="s">
        <v>2772</v>
      </c>
      <c r="AD81" t="s">
        <v>2773</v>
      </c>
      <c r="AE81" t="s">
        <v>2774</v>
      </c>
      <c r="AF81" t="s">
        <v>2775</v>
      </c>
      <c r="AG81" t="s">
        <v>2776</v>
      </c>
      <c r="AH81" t="s">
        <v>2777</v>
      </c>
      <c r="AI81" t="e">
        <v>#N/A</v>
      </c>
      <c r="AJ81" t="s">
        <v>26</v>
      </c>
      <c r="AK81" t="s">
        <v>26</v>
      </c>
      <c r="AL81" t="s">
        <v>2778</v>
      </c>
      <c r="AM81" t="s">
        <v>2779</v>
      </c>
      <c r="AN81" t="e">
        <v>#N/A</v>
      </c>
      <c r="AO81" t="s">
        <v>26</v>
      </c>
      <c r="AP81" t="s">
        <v>26</v>
      </c>
      <c r="AQ81" t="s">
        <v>26</v>
      </c>
      <c r="AR81" t="s">
        <v>26</v>
      </c>
      <c r="AS81" t="e">
        <v>#N/A</v>
      </c>
      <c r="AT81" t="s">
        <v>26</v>
      </c>
      <c r="AU81" t="s">
        <v>26</v>
      </c>
      <c r="AV81" t="e">
        <v>#N/A</v>
      </c>
      <c r="AW81" t="s">
        <v>2780</v>
      </c>
      <c r="AX81" t="s">
        <v>1937</v>
      </c>
      <c r="AY81" t="s">
        <v>26</v>
      </c>
      <c r="AZ81" t="s">
        <v>1486</v>
      </c>
      <c r="BA81" t="s">
        <v>869</v>
      </c>
      <c r="BB81" t="s">
        <v>2781</v>
      </c>
      <c r="BC81" t="s">
        <v>2782</v>
      </c>
      <c r="BD81" t="s">
        <v>1487</v>
      </c>
      <c r="BE81" t="s">
        <v>2783</v>
      </c>
      <c r="BF81" t="s">
        <v>26</v>
      </c>
      <c r="BG81" t="s">
        <v>2779</v>
      </c>
      <c r="BH81" t="s">
        <v>2784</v>
      </c>
      <c r="BI81" t="s">
        <v>2785</v>
      </c>
      <c r="BJ81" t="s">
        <v>19</v>
      </c>
      <c r="BK81" t="s">
        <v>2786</v>
      </c>
      <c r="BL81" t="s">
        <v>2787</v>
      </c>
      <c r="BM81" t="s">
        <v>2788</v>
      </c>
      <c r="BN81" t="s">
        <v>2789</v>
      </c>
      <c r="BO81" t="s">
        <v>1559</v>
      </c>
      <c r="BP81" t="s">
        <v>2790</v>
      </c>
      <c r="BQ81" t="s">
        <v>2570</v>
      </c>
      <c r="BR81" t="s">
        <v>2791</v>
      </c>
      <c r="BS81" t="s">
        <v>26</v>
      </c>
      <c r="BT81" t="s">
        <v>26</v>
      </c>
      <c r="BU81" t="s">
        <v>26</v>
      </c>
      <c r="BV81" t="s">
        <v>26</v>
      </c>
    </row>
    <row r="82" spans="1:74" hidden="1" x14ac:dyDescent="0.25">
      <c r="A82" t="s">
        <v>1220</v>
      </c>
      <c r="B82" t="s">
        <v>1221</v>
      </c>
      <c r="C82">
        <v>245</v>
      </c>
      <c r="D82" t="s">
        <v>257</v>
      </c>
      <c r="E82" t="s">
        <v>257</v>
      </c>
      <c r="H82" t="s">
        <v>854</v>
      </c>
      <c r="I82" t="s">
        <v>36</v>
      </c>
      <c r="J82" t="s">
        <v>258</v>
      </c>
      <c r="K82" t="s">
        <v>1490</v>
      </c>
      <c r="L82" t="s">
        <v>1491</v>
      </c>
      <c r="M82" t="s">
        <v>1492</v>
      </c>
      <c r="N82" t="s">
        <v>1419</v>
      </c>
      <c r="O82" t="s">
        <v>1493</v>
      </c>
      <c r="P82" t="s">
        <v>854</v>
      </c>
      <c r="Q82" t="s">
        <v>1232</v>
      </c>
      <c r="R82" t="s">
        <v>255</v>
      </c>
      <c r="T82" t="s">
        <v>875</v>
      </c>
      <c r="V82" t="s">
        <v>876</v>
      </c>
      <c r="W82" t="s">
        <v>877</v>
      </c>
      <c r="X82" t="s">
        <v>177</v>
      </c>
      <c r="Z82" t="s">
        <v>875</v>
      </c>
      <c r="AC82" t="s">
        <v>2792</v>
      </c>
      <c r="AD82" t="s">
        <v>2793</v>
      </c>
      <c r="AE82" t="s">
        <v>2794</v>
      </c>
      <c r="AF82" t="s">
        <v>26</v>
      </c>
      <c r="AG82" t="s">
        <v>26</v>
      </c>
      <c r="AH82" t="s">
        <v>26</v>
      </c>
      <c r="AI82" t="e">
        <v>#N/A</v>
      </c>
      <c r="AJ82" t="s">
        <v>26</v>
      </c>
      <c r="AK82" t="s">
        <v>26</v>
      </c>
      <c r="AL82" t="s">
        <v>26</v>
      </c>
      <c r="AM82" t="s">
        <v>26</v>
      </c>
      <c r="AN82" t="e">
        <v>#N/A</v>
      </c>
      <c r="AO82" t="s">
        <v>26</v>
      </c>
      <c r="AP82" t="s">
        <v>26</v>
      </c>
      <c r="AQ82" t="s">
        <v>26</v>
      </c>
      <c r="AR82" t="s">
        <v>26</v>
      </c>
      <c r="AS82" t="e">
        <v>#N/A</v>
      </c>
      <c r="AT82" t="s">
        <v>26</v>
      </c>
      <c r="AU82" t="s">
        <v>26</v>
      </c>
      <c r="AV82" t="e">
        <v>#N/A</v>
      </c>
      <c r="AW82" t="s">
        <v>26</v>
      </c>
      <c r="AX82" t="s">
        <v>26</v>
      </c>
      <c r="AY82" t="s">
        <v>26</v>
      </c>
      <c r="AZ82" t="s">
        <v>26</v>
      </c>
      <c r="BA82" t="s">
        <v>26</v>
      </c>
      <c r="BB82" t="s">
        <v>26</v>
      </c>
      <c r="BC82" t="s">
        <v>26</v>
      </c>
      <c r="BD82" t="s">
        <v>26</v>
      </c>
      <c r="BE82" t="s">
        <v>26</v>
      </c>
      <c r="BF82" t="s">
        <v>26</v>
      </c>
      <c r="BG82" t="s">
        <v>26</v>
      </c>
      <c r="BH82" t="s">
        <v>26</v>
      </c>
      <c r="BI82" t="s">
        <v>26</v>
      </c>
      <c r="BJ82" t="s">
        <v>26</v>
      </c>
      <c r="BK82" t="s">
        <v>26</v>
      </c>
      <c r="BL82" t="s">
        <v>26</v>
      </c>
      <c r="BM82" t="s">
        <v>26</v>
      </c>
      <c r="BN82" t="s">
        <v>26</v>
      </c>
      <c r="BO82" t="s">
        <v>26</v>
      </c>
      <c r="BP82" t="s">
        <v>26</v>
      </c>
      <c r="BQ82" t="s">
        <v>26</v>
      </c>
      <c r="BR82" t="s">
        <v>26</v>
      </c>
      <c r="BS82" t="s">
        <v>26</v>
      </c>
      <c r="BT82" t="s">
        <v>26</v>
      </c>
      <c r="BU82" t="s">
        <v>3142</v>
      </c>
      <c r="BV82" t="s">
        <v>26</v>
      </c>
    </row>
    <row r="83" spans="1:74" hidden="1" x14ac:dyDescent="0.25">
      <c r="A83" t="s">
        <v>1220</v>
      </c>
      <c r="B83" t="s">
        <v>1221</v>
      </c>
      <c r="C83">
        <v>245</v>
      </c>
      <c r="D83" t="s">
        <v>257</v>
      </c>
      <c r="E83" t="s">
        <v>257</v>
      </c>
      <c r="H83" t="s">
        <v>854</v>
      </c>
      <c r="I83" t="s">
        <v>19</v>
      </c>
      <c r="J83" t="s">
        <v>1494</v>
      </c>
      <c r="P83" t="s">
        <v>854</v>
      </c>
      <c r="Q83" t="s">
        <v>1232</v>
      </c>
      <c r="AC83" t="s">
        <v>2792</v>
      </c>
      <c r="AD83" t="s">
        <v>2793</v>
      </c>
      <c r="AE83" t="s">
        <v>2794</v>
      </c>
      <c r="AF83" t="s">
        <v>26</v>
      </c>
      <c r="AG83" t="s">
        <v>26</v>
      </c>
      <c r="AH83" t="s">
        <v>26</v>
      </c>
      <c r="AI83" t="e">
        <v>#N/A</v>
      </c>
      <c r="AJ83" t="s">
        <v>26</v>
      </c>
      <c r="AK83" t="s">
        <v>26</v>
      </c>
      <c r="AL83" t="s">
        <v>26</v>
      </c>
      <c r="AM83" t="s">
        <v>26</v>
      </c>
      <c r="AN83" t="e">
        <v>#N/A</v>
      </c>
      <c r="AO83" t="s">
        <v>26</v>
      </c>
      <c r="AP83" t="s">
        <v>26</v>
      </c>
      <c r="AQ83" t="s">
        <v>26</v>
      </c>
      <c r="AR83" t="s">
        <v>26</v>
      </c>
      <c r="AS83" t="e">
        <v>#N/A</v>
      </c>
      <c r="AT83" t="s">
        <v>26</v>
      </c>
      <c r="AU83" t="s">
        <v>26</v>
      </c>
      <c r="AV83" t="e">
        <v>#N/A</v>
      </c>
      <c r="AW83" t="s">
        <v>26</v>
      </c>
      <c r="AX83" t="s">
        <v>26</v>
      </c>
      <c r="AY83" t="s">
        <v>26</v>
      </c>
      <c r="AZ83" t="s">
        <v>26</v>
      </c>
      <c r="BA83" t="s">
        <v>26</v>
      </c>
      <c r="BB83" t="s">
        <v>26</v>
      </c>
      <c r="BC83" t="s">
        <v>26</v>
      </c>
      <c r="BD83" t="s">
        <v>26</v>
      </c>
      <c r="BE83" t="s">
        <v>26</v>
      </c>
      <c r="BF83" t="s">
        <v>26</v>
      </c>
      <c r="BG83" t="s">
        <v>26</v>
      </c>
      <c r="BH83" t="s">
        <v>26</v>
      </c>
      <c r="BI83" t="s">
        <v>26</v>
      </c>
      <c r="BJ83" t="s">
        <v>26</v>
      </c>
      <c r="BK83" t="s">
        <v>26</v>
      </c>
      <c r="BL83" t="s">
        <v>26</v>
      </c>
      <c r="BM83" t="s">
        <v>26</v>
      </c>
      <c r="BN83" t="s">
        <v>26</v>
      </c>
      <c r="BO83" t="s">
        <v>26</v>
      </c>
      <c r="BP83" t="s">
        <v>26</v>
      </c>
      <c r="BQ83" t="s">
        <v>26</v>
      </c>
      <c r="BR83" t="s">
        <v>26</v>
      </c>
      <c r="BS83" t="s">
        <v>26</v>
      </c>
      <c r="BT83" t="s">
        <v>26</v>
      </c>
      <c r="BU83" t="s">
        <v>26</v>
      </c>
      <c r="BV83" t="s">
        <v>26</v>
      </c>
    </row>
    <row r="84" spans="1:74" hidden="1" x14ac:dyDescent="0.25">
      <c r="A84" t="s">
        <v>1220</v>
      </c>
      <c r="B84" t="s">
        <v>1221</v>
      </c>
      <c r="C84">
        <v>246</v>
      </c>
      <c r="D84" t="s">
        <v>261</v>
      </c>
      <c r="E84" t="s">
        <v>261</v>
      </c>
      <c r="F84" t="s">
        <v>1495</v>
      </c>
      <c r="G84" t="s">
        <v>1244</v>
      </c>
      <c r="H84" t="s">
        <v>667</v>
      </c>
      <c r="I84" t="s">
        <v>19</v>
      </c>
      <c r="J84" t="s">
        <v>262</v>
      </c>
      <c r="K84" t="s">
        <v>1496</v>
      </c>
      <c r="M84" t="s">
        <v>1497</v>
      </c>
      <c r="N84" t="s">
        <v>1244</v>
      </c>
      <c r="O84">
        <v>98226</v>
      </c>
      <c r="P84" t="s">
        <v>667</v>
      </c>
      <c r="Q84" t="s">
        <v>1232</v>
      </c>
      <c r="R84" t="s">
        <v>259</v>
      </c>
      <c r="S84" t="s">
        <v>1498</v>
      </c>
      <c r="T84" t="s">
        <v>878</v>
      </c>
      <c r="V84" t="s">
        <v>264</v>
      </c>
      <c r="W84" t="s">
        <v>265</v>
      </c>
      <c r="X84" t="s">
        <v>266</v>
      </c>
      <c r="Y84" t="s">
        <v>263</v>
      </c>
      <c r="Z84" t="s">
        <v>878</v>
      </c>
      <c r="AA84" t="s">
        <v>878</v>
      </c>
      <c r="AC84" t="s">
        <v>26</v>
      </c>
      <c r="AD84" t="s">
        <v>2795</v>
      </c>
      <c r="AE84" t="s">
        <v>2796</v>
      </c>
      <c r="AF84" t="s">
        <v>2797</v>
      </c>
      <c r="AG84" t="s">
        <v>2798</v>
      </c>
      <c r="AH84" t="s">
        <v>1244</v>
      </c>
      <c r="AI84" t="e">
        <v>#N/A</v>
      </c>
      <c r="AJ84" t="s">
        <v>26</v>
      </c>
      <c r="AK84" t="s">
        <v>26</v>
      </c>
      <c r="AL84" t="s">
        <v>26</v>
      </c>
      <c r="AM84" t="s">
        <v>26</v>
      </c>
      <c r="AN84" t="e">
        <v>#N/A</v>
      </c>
      <c r="AO84" t="s">
        <v>26</v>
      </c>
      <c r="AP84" t="s">
        <v>26</v>
      </c>
      <c r="AQ84" t="s">
        <v>26</v>
      </c>
      <c r="AR84" t="s">
        <v>26</v>
      </c>
      <c r="AS84" t="e">
        <v>#N/A</v>
      </c>
      <c r="AT84" t="s">
        <v>26</v>
      </c>
      <c r="AU84" t="s">
        <v>26</v>
      </c>
      <c r="AV84" t="e">
        <v>#N/A</v>
      </c>
      <c r="AW84" t="s">
        <v>26</v>
      </c>
      <c r="AX84" t="s">
        <v>26</v>
      </c>
      <c r="AY84" t="s">
        <v>26</v>
      </c>
      <c r="AZ84" t="s">
        <v>26</v>
      </c>
      <c r="BA84" t="s">
        <v>26</v>
      </c>
      <c r="BB84" t="s">
        <v>26</v>
      </c>
      <c r="BC84" t="s">
        <v>26</v>
      </c>
      <c r="BD84" t="s">
        <v>26</v>
      </c>
      <c r="BE84" t="s">
        <v>26</v>
      </c>
      <c r="BF84" t="s">
        <v>26</v>
      </c>
      <c r="BG84" t="s">
        <v>26</v>
      </c>
      <c r="BH84" t="s">
        <v>26</v>
      </c>
      <c r="BI84" t="s">
        <v>26</v>
      </c>
      <c r="BJ84" t="s">
        <v>26</v>
      </c>
      <c r="BK84" t="s">
        <v>26</v>
      </c>
      <c r="BL84" t="s">
        <v>26</v>
      </c>
      <c r="BM84" t="s">
        <v>26</v>
      </c>
      <c r="BN84" t="s">
        <v>26</v>
      </c>
      <c r="BO84" t="s">
        <v>26</v>
      </c>
      <c r="BP84" t="s">
        <v>26</v>
      </c>
      <c r="BQ84" t="s">
        <v>26</v>
      </c>
      <c r="BR84" t="s">
        <v>26</v>
      </c>
      <c r="BS84" t="s">
        <v>26</v>
      </c>
      <c r="BT84" t="s">
        <v>26</v>
      </c>
      <c r="BU84" t="s">
        <v>3140</v>
      </c>
      <c r="BV84" t="s">
        <v>3140</v>
      </c>
    </row>
    <row r="85" spans="1:74" hidden="1" x14ac:dyDescent="0.25">
      <c r="A85" t="s">
        <v>1220</v>
      </c>
      <c r="B85" t="s">
        <v>1221</v>
      </c>
      <c r="C85">
        <v>247</v>
      </c>
      <c r="D85" t="s">
        <v>1499</v>
      </c>
      <c r="E85" t="s">
        <v>1499</v>
      </c>
      <c r="F85" t="s">
        <v>1500</v>
      </c>
      <c r="G85" t="s">
        <v>1501</v>
      </c>
      <c r="H85" t="s">
        <v>667</v>
      </c>
      <c r="I85" t="s">
        <v>36</v>
      </c>
      <c r="J85" t="s">
        <v>882</v>
      </c>
      <c r="K85" t="s">
        <v>1502</v>
      </c>
      <c r="M85" t="s">
        <v>1503</v>
      </c>
      <c r="N85" t="s">
        <v>1501</v>
      </c>
      <c r="O85">
        <v>63131</v>
      </c>
      <c r="P85" t="s">
        <v>667</v>
      </c>
      <c r="Q85" t="s">
        <v>1232</v>
      </c>
      <c r="T85" t="s">
        <v>879</v>
      </c>
      <c r="V85" t="s">
        <v>1504</v>
      </c>
      <c r="W85" t="s">
        <v>1505</v>
      </c>
      <c r="X85" t="s">
        <v>85</v>
      </c>
      <c r="Z85" t="s">
        <v>879</v>
      </c>
      <c r="AC85" t="s">
        <v>26</v>
      </c>
      <c r="AD85" t="s">
        <v>2799</v>
      </c>
      <c r="AE85" t="s">
        <v>2800</v>
      </c>
      <c r="AF85" t="s">
        <v>2801</v>
      </c>
      <c r="AG85" t="s">
        <v>2802</v>
      </c>
      <c r="AH85" t="s">
        <v>1501</v>
      </c>
      <c r="AI85" t="e">
        <v>#N/A</v>
      </c>
      <c r="AJ85" t="s">
        <v>26</v>
      </c>
      <c r="AK85" t="s">
        <v>26</v>
      </c>
      <c r="AL85" t="s">
        <v>26</v>
      </c>
      <c r="AM85" t="s">
        <v>26</v>
      </c>
      <c r="AN85" t="e">
        <v>#N/A</v>
      </c>
      <c r="AO85" t="s">
        <v>26</v>
      </c>
      <c r="AP85" t="s">
        <v>26</v>
      </c>
      <c r="AQ85" t="s">
        <v>26</v>
      </c>
      <c r="AR85" t="s">
        <v>26</v>
      </c>
      <c r="AS85" t="e">
        <v>#N/A</v>
      </c>
      <c r="AT85" t="s">
        <v>26</v>
      </c>
      <c r="AU85" t="s">
        <v>26</v>
      </c>
      <c r="AV85" t="e">
        <v>#N/A</v>
      </c>
      <c r="AW85" t="s">
        <v>26</v>
      </c>
      <c r="AX85" t="s">
        <v>26</v>
      </c>
      <c r="AY85" t="s">
        <v>26</v>
      </c>
      <c r="AZ85" t="s">
        <v>26</v>
      </c>
      <c r="BA85" t="s">
        <v>26</v>
      </c>
      <c r="BB85" t="s">
        <v>26</v>
      </c>
      <c r="BC85" t="s">
        <v>26</v>
      </c>
      <c r="BD85" t="s">
        <v>26</v>
      </c>
      <c r="BE85" t="s">
        <v>26</v>
      </c>
      <c r="BF85" t="s">
        <v>26</v>
      </c>
      <c r="BG85" t="s">
        <v>26</v>
      </c>
      <c r="BH85" t="s">
        <v>26</v>
      </c>
      <c r="BI85" t="s">
        <v>26</v>
      </c>
      <c r="BJ85" t="s">
        <v>26</v>
      </c>
      <c r="BK85" t="s">
        <v>26</v>
      </c>
      <c r="BL85" t="s">
        <v>26</v>
      </c>
      <c r="BM85" t="s">
        <v>26</v>
      </c>
      <c r="BN85" t="s">
        <v>26</v>
      </c>
      <c r="BO85" t="s">
        <v>26</v>
      </c>
      <c r="BP85" t="s">
        <v>26</v>
      </c>
      <c r="BQ85" t="s">
        <v>26</v>
      </c>
      <c r="BR85" t="s">
        <v>26</v>
      </c>
      <c r="BS85" t="s">
        <v>26</v>
      </c>
      <c r="BT85" t="s">
        <v>26</v>
      </c>
      <c r="BU85" t="s">
        <v>26</v>
      </c>
      <c r="BV85" t="s">
        <v>26</v>
      </c>
    </row>
    <row r="86" spans="1:74" hidden="1" x14ac:dyDescent="0.25">
      <c r="A86" t="s">
        <v>1220</v>
      </c>
      <c r="B86" t="s">
        <v>1221</v>
      </c>
      <c r="C86">
        <v>247</v>
      </c>
      <c r="D86" t="s">
        <v>1499</v>
      </c>
      <c r="E86" t="s">
        <v>1499</v>
      </c>
      <c r="F86" t="s">
        <v>1500</v>
      </c>
      <c r="G86" t="s">
        <v>1501</v>
      </c>
      <c r="H86" t="s">
        <v>667</v>
      </c>
      <c r="I86" t="s">
        <v>19</v>
      </c>
      <c r="J86" t="s">
        <v>882</v>
      </c>
      <c r="K86" t="s">
        <v>1502</v>
      </c>
      <c r="M86" t="s">
        <v>1503</v>
      </c>
      <c r="N86" t="s">
        <v>1501</v>
      </c>
      <c r="O86">
        <v>63131</v>
      </c>
      <c r="P86" t="s">
        <v>667</v>
      </c>
      <c r="Q86" t="s">
        <v>1232</v>
      </c>
      <c r="T86" t="s">
        <v>879</v>
      </c>
      <c r="V86" t="s">
        <v>1506</v>
      </c>
      <c r="W86" t="s">
        <v>1507</v>
      </c>
      <c r="X86" t="s">
        <v>1508</v>
      </c>
      <c r="Z86" t="s">
        <v>879</v>
      </c>
      <c r="AC86" t="s">
        <v>26</v>
      </c>
      <c r="AD86" t="s">
        <v>2799</v>
      </c>
      <c r="AE86" t="s">
        <v>2800</v>
      </c>
      <c r="AF86" t="s">
        <v>2801</v>
      </c>
      <c r="AG86" t="s">
        <v>2802</v>
      </c>
      <c r="AH86" t="s">
        <v>1501</v>
      </c>
      <c r="AI86" t="e">
        <v>#N/A</v>
      </c>
      <c r="AJ86" t="s">
        <v>26</v>
      </c>
      <c r="AK86" t="s">
        <v>26</v>
      </c>
      <c r="AL86" t="s">
        <v>26</v>
      </c>
      <c r="AM86" t="s">
        <v>26</v>
      </c>
      <c r="AN86" t="e">
        <v>#N/A</v>
      </c>
      <c r="AO86" t="s">
        <v>26</v>
      </c>
      <c r="AP86" t="s">
        <v>26</v>
      </c>
      <c r="AQ86" t="s">
        <v>26</v>
      </c>
      <c r="AR86" t="s">
        <v>26</v>
      </c>
      <c r="AS86" t="e">
        <v>#N/A</v>
      </c>
      <c r="AT86" t="s">
        <v>26</v>
      </c>
      <c r="AU86" t="s">
        <v>26</v>
      </c>
      <c r="AV86" t="e">
        <v>#N/A</v>
      </c>
      <c r="AW86" t="s">
        <v>26</v>
      </c>
      <c r="AX86" t="s">
        <v>26</v>
      </c>
      <c r="AY86" t="s">
        <v>26</v>
      </c>
      <c r="AZ86" t="s">
        <v>26</v>
      </c>
      <c r="BA86" t="s">
        <v>26</v>
      </c>
      <c r="BB86" t="s">
        <v>26</v>
      </c>
      <c r="BC86" t="s">
        <v>26</v>
      </c>
      <c r="BD86" t="s">
        <v>26</v>
      </c>
      <c r="BE86" t="s">
        <v>26</v>
      </c>
      <c r="BF86" t="s">
        <v>26</v>
      </c>
      <c r="BG86" t="s">
        <v>26</v>
      </c>
      <c r="BH86" t="s">
        <v>26</v>
      </c>
      <c r="BI86" t="s">
        <v>26</v>
      </c>
      <c r="BJ86" t="s">
        <v>26</v>
      </c>
      <c r="BK86" t="s">
        <v>26</v>
      </c>
      <c r="BL86" t="s">
        <v>26</v>
      </c>
      <c r="BM86" t="s">
        <v>26</v>
      </c>
      <c r="BN86" t="s">
        <v>26</v>
      </c>
      <c r="BO86" t="s">
        <v>26</v>
      </c>
      <c r="BP86" t="s">
        <v>26</v>
      </c>
      <c r="BQ86" t="s">
        <v>26</v>
      </c>
      <c r="BR86" t="s">
        <v>26</v>
      </c>
      <c r="BS86" t="s">
        <v>26</v>
      </c>
      <c r="BT86" t="s">
        <v>26</v>
      </c>
      <c r="BU86" t="s">
        <v>26</v>
      </c>
      <c r="BV86" t="s">
        <v>26</v>
      </c>
    </row>
    <row r="87" spans="1:74" hidden="1" x14ac:dyDescent="0.25">
      <c r="A87" t="s">
        <v>1220</v>
      </c>
      <c r="B87" t="s">
        <v>1221</v>
      </c>
      <c r="C87">
        <v>248</v>
      </c>
      <c r="D87" t="s">
        <v>1509</v>
      </c>
      <c r="E87" t="s">
        <v>1509</v>
      </c>
      <c r="F87" t="s">
        <v>1510</v>
      </c>
      <c r="G87" t="s">
        <v>1511</v>
      </c>
      <c r="H87" t="s">
        <v>667</v>
      </c>
      <c r="I87" t="s">
        <v>36</v>
      </c>
      <c r="J87" t="s">
        <v>270</v>
      </c>
      <c r="K87" t="s">
        <v>1512</v>
      </c>
      <c r="L87" t="s">
        <v>1513</v>
      </c>
      <c r="M87" t="s">
        <v>1514</v>
      </c>
      <c r="N87" t="s">
        <v>1511</v>
      </c>
      <c r="O87">
        <v>39441</v>
      </c>
      <c r="P87" t="s">
        <v>667</v>
      </c>
      <c r="Q87" t="s">
        <v>1232</v>
      </c>
      <c r="R87" t="s">
        <v>267</v>
      </c>
      <c r="S87" t="s">
        <v>1515</v>
      </c>
      <c r="T87" t="s">
        <v>886</v>
      </c>
      <c r="V87" t="s">
        <v>272</v>
      </c>
      <c r="W87" t="s">
        <v>273</v>
      </c>
      <c r="X87" t="s">
        <v>274</v>
      </c>
      <c r="Y87" t="s">
        <v>271</v>
      </c>
      <c r="Z87" t="s">
        <v>886</v>
      </c>
      <c r="AA87" t="s">
        <v>886</v>
      </c>
      <c r="AC87" t="s">
        <v>26</v>
      </c>
      <c r="AD87" t="s">
        <v>2803</v>
      </c>
      <c r="AE87" t="s">
        <v>2804</v>
      </c>
      <c r="AF87" t="s">
        <v>2805</v>
      </c>
      <c r="AG87" t="s">
        <v>2806</v>
      </c>
      <c r="AH87" t="s">
        <v>1511</v>
      </c>
      <c r="AI87" t="e">
        <v>#N/A</v>
      </c>
      <c r="AJ87" t="s">
        <v>26</v>
      </c>
      <c r="AK87" t="s">
        <v>26</v>
      </c>
      <c r="AL87" t="s">
        <v>26</v>
      </c>
      <c r="AM87" t="s">
        <v>26</v>
      </c>
      <c r="AN87" t="e">
        <v>#N/A</v>
      </c>
      <c r="AO87" t="s">
        <v>26</v>
      </c>
      <c r="AP87" t="s">
        <v>26</v>
      </c>
      <c r="AQ87" t="s">
        <v>26</v>
      </c>
      <c r="AR87" t="s">
        <v>26</v>
      </c>
      <c r="AS87" t="e">
        <v>#N/A</v>
      </c>
      <c r="AT87" t="s">
        <v>26</v>
      </c>
      <c r="AU87" t="s">
        <v>26</v>
      </c>
      <c r="AV87" t="e">
        <v>#N/A</v>
      </c>
      <c r="AW87" t="s">
        <v>2807</v>
      </c>
      <c r="AX87" t="s">
        <v>2808</v>
      </c>
      <c r="AY87" t="s">
        <v>26</v>
      </c>
      <c r="AZ87" t="s">
        <v>1514</v>
      </c>
      <c r="BA87" t="s">
        <v>2809</v>
      </c>
      <c r="BB87" t="s">
        <v>2810</v>
      </c>
      <c r="BC87" t="s">
        <v>2811</v>
      </c>
      <c r="BD87" t="s">
        <v>1515</v>
      </c>
      <c r="BE87" t="s">
        <v>2812</v>
      </c>
      <c r="BF87" t="s">
        <v>26</v>
      </c>
      <c r="BG87" t="s">
        <v>26</v>
      </c>
      <c r="BH87" t="s">
        <v>26</v>
      </c>
      <c r="BI87" t="s">
        <v>26</v>
      </c>
      <c r="BJ87" t="s">
        <v>26</v>
      </c>
      <c r="BK87" t="s">
        <v>26</v>
      </c>
      <c r="BL87" t="s">
        <v>26</v>
      </c>
      <c r="BM87" t="s">
        <v>26</v>
      </c>
      <c r="BN87" t="s">
        <v>26</v>
      </c>
      <c r="BO87" t="s">
        <v>26</v>
      </c>
      <c r="BP87" t="s">
        <v>26</v>
      </c>
      <c r="BQ87" t="s">
        <v>26</v>
      </c>
      <c r="BR87" t="s">
        <v>26</v>
      </c>
      <c r="BS87" t="s">
        <v>26</v>
      </c>
      <c r="BT87" t="s">
        <v>26</v>
      </c>
      <c r="BU87" t="s">
        <v>3140</v>
      </c>
      <c r="BV87" t="s">
        <v>3140</v>
      </c>
    </row>
    <row r="88" spans="1:74" hidden="1" x14ac:dyDescent="0.25">
      <c r="A88" t="s">
        <v>1220</v>
      </c>
      <c r="B88" t="s">
        <v>1221</v>
      </c>
      <c r="C88">
        <v>248</v>
      </c>
      <c r="D88" t="s">
        <v>1509</v>
      </c>
      <c r="E88" t="s">
        <v>1509</v>
      </c>
      <c r="F88" t="s">
        <v>1510</v>
      </c>
      <c r="G88" t="s">
        <v>1511</v>
      </c>
      <c r="H88" t="s">
        <v>667</v>
      </c>
      <c r="I88" t="s">
        <v>19</v>
      </c>
      <c r="J88" t="s">
        <v>270</v>
      </c>
      <c r="K88" t="s">
        <v>1512</v>
      </c>
      <c r="L88" t="s">
        <v>1513</v>
      </c>
      <c r="M88" t="s">
        <v>1514</v>
      </c>
      <c r="N88" t="s">
        <v>1511</v>
      </c>
      <c r="O88">
        <v>39441</v>
      </c>
      <c r="P88" t="s">
        <v>667</v>
      </c>
      <c r="Q88" t="s">
        <v>1232</v>
      </c>
      <c r="R88" t="s">
        <v>267</v>
      </c>
      <c r="S88" t="s">
        <v>1515</v>
      </c>
      <c r="T88" t="s">
        <v>886</v>
      </c>
      <c r="Z88" t="s">
        <v>886</v>
      </c>
      <c r="AC88" t="s">
        <v>26</v>
      </c>
      <c r="AD88" t="s">
        <v>2803</v>
      </c>
      <c r="AE88" t="s">
        <v>2804</v>
      </c>
      <c r="AF88" t="s">
        <v>2805</v>
      </c>
      <c r="AG88" t="s">
        <v>2806</v>
      </c>
      <c r="AH88" t="s">
        <v>1511</v>
      </c>
      <c r="AI88" t="e">
        <v>#N/A</v>
      </c>
      <c r="AJ88" t="s">
        <v>26</v>
      </c>
      <c r="AK88" t="s">
        <v>26</v>
      </c>
      <c r="AL88" t="s">
        <v>26</v>
      </c>
      <c r="AM88" t="s">
        <v>26</v>
      </c>
      <c r="AN88" t="e">
        <v>#N/A</v>
      </c>
      <c r="AO88" t="s">
        <v>26</v>
      </c>
      <c r="AP88" t="s">
        <v>26</v>
      </c>
      <c r="AQ88" t="s">
        <v>26</v>
      </c>
      <c r="AR88" t="s">
        <v>26</v>
      </c>
      <c r="AS88" t="e">
        <v>#N/A</v>
      </c>
      <c r="AT88" t="s">
        <v>26</v>
      </c>
      <c r="AU88" t="s">
        <v>26</v>
      </c>
      <c r="AV88" t="e">
        <v>#N/A</v>
      </c>
      <c r="AW88" t="s">
        <v>2807</v>
      </c>
      <c r="AX88" t="s">
        <v>2808</v>
      </c>
      <c r="AY88" t="s">
        <v>26</v>
      </c>
      <c r="AZ88" t="s">
        <v>1514</v>
      </c>
      <c r="BA88" t="s">
        <v>2809</v>
      </c>
      <c r="BB88" t="s">
        <v>2810</v>
      </c>
      <c r="BC88" t="s">
        <v>2811</v>
      </c>
      <c r="BD88" t="s">
        <v>1515</v>
      </c>
      <c r="BE88" t="s">
        <v>2812</v>
      </c>
      <c r="BF88" t="s">
        <v>26</v>
      </c>
      <c r="BG88" t="s">
        <v>26</v>
      </c>
      <c r="BH88" t="s">
        <v>26</v>
      </c>
      <c r="BI88" t="s">
        <v>26</v>
      </c>
      <c r="BJ88" t="s">
        <v>26</v>
      </c>
      <c r="BK88" t="s">
        <v>26</v>
      </c>
      <c r="BL88" t="s">
        <v>26</v>
      </c>
      <c r="BM88" t="s">
        <v>26</v>
      </c>
      <c r="BN88" t="s">
        <v>26</v>
      </c>
      <c r="BO88" t="s">
        <v>26</v>
      </c>
      <c r="BP88" t="s">
        <v>26</v>
      </c>
      <c r="BQ88" t="s">
        <v>26</v>
      </c>
      <c r="BR88" t="s">
        <v>26</v>
      </c>
      <c r="BS88" t="s">
        <v>26</v>
      </c>
      <c r="BT88" t="s">
        <v>26</v>
      </c>
      <c r="BU88" t="s">
        <v>3140</v>
      </c>
      <c r="BV88" t="s">
        <v>26</v>
      </c>
    </row>
    <row r="89" spans="1:74" hidden="1" x14ac:dyDescent="0.25">
      <c r="A89" t="s">
        <v>1220</v>
      </c>
      <c r="B89" t="s">
        <v>1221</v>
      </c>
      <c r="C89">
        <v>249</v>
      </c>
      <c r="D89" t="s">
        <v>888</v>
      </c>
      <c r="E89" t="s">
        <v>888</v>
      </c>
      <c r="F89" t="s">
        <v>1314</v>
      </c>
      <c r="G89" t="s">
        <v>1237</v>
      </c>
      <c r="H89" t="s">
        <v>667</v>
      </c>
      <c r="I89" t="s">
        <v>19</v>
      </c>
      <c r="J89" t="s">
        <v>890</v>
      </c>
      <c r="K89" t="s">
        <v>1516</v>
      </c>
      <c r="M89" t="s">
        <v>1316</v>
      </c>
      <c r="N89" t="s">
        <v>1237</v>
      </c>
      <c r="O89">
        <v>66762</v>
      </c>
      <c r="P89" t="s">
        <v>667</v>
      </c>
      <c r="Q89" t="s">
        <v>1232</v>
      </c>
      <c r="T89" t="s">
        <v>887</v>
      </c>
      <c r="V89" t="s">
        <v>580</v>
      </c>
      <c r="W89" t="s">
        <v>891</v>
      </c>
      <c r="X89" t="s">
        <v>892</v>
      </c>
      <c r="Z89" t="s">
        <v>887</v>
      </c>
      <c r="AC89" t="s">
        <v>26</v>
      </c>
      <c r="AD89" t="s">
        <v>2813</v>
      </c>
      <c r="AE89" t="s">
        <v>2814</v>
      </c>
      <c r="AF89" t="s">
        <v>2815</v>
      </c>
      <c r="AG89" t="s">
        <v>2627</v>
      </c>
      <c r="AH89" t="s">
        <v>1237</v>
      </c>
      <c r="AI89" t="e">
        <v>#N/A</v>
      </c>
      <c r="AJ89" t="s">
        <v>26</v>
      </c>
      <c r="AK89" t="s">
        <v>26</v>
      </c>
      <c r="AL89" t="s">
        <v>26</v>
      </c>
      <c r="AM89" t="s">
        <v>26</v>
      </c>
      <c r="AN89" t="e">
        <v>#N/A</v>
      </c>
      <c r="AO89" t="s">
        <v>26</v>
      </c>
      <c r="AP89" t="s">
        <v>26</v>
      </c>
      <c r="AQ89" t="s">
        <v>26</v>
      </c>
      <c r="AR89" t="s">
        <v>26</v>
      </c>
      <c r="AS89" t="e">
        <v>#N/A</v>
      </c>
      <c r="AT89" t="s">
        <v>26</v>
      </c>
      <c r="AU89" t="s">
        <v>26</v>
      </c>
      <c r="AV89" t="e">
        <v>#N/A</v>
      </c>
      <c r="AW89" t="s">
        <v>26</v>
      </c>
      <c r="AX89" t="s">
        <v>26</v>
      </c>
      <c r="AY89" t="s">
        <v>26</v>
      </c>
      <c r="AZ89" t="s">
        <v>26</v>
      </c>
      <c r="BA89" t="s">
        <v>26</v>
      </c>
      <c r="BB89" t="s">
        <v>26</v>
      </c>
      <c r="BC89" t="s">
        <v>26</v>
      </c>
      <c r="BD89" t="s">
        <v>26</v>
      </c>
      <c r="BE89" t="s">
        <v>26</v>
      </c>
      <c r="BF89" t="s">
        <v>26</v>
      </c>
      <c r="BG89" t="s">
        <v>26</v>
      </c>
      <c r="BH89" t="s">
        <v>26</v>
      </c>
      <c r="BI89" t="s">
        <v>26</v>
      </c>
      <c r="BJ89" t="s">
        <v>26</v>
      </c>
      <c r="BK89" t="s">
        <v>26</v>
      </c>
      <c r="BL89" t="s">
        <v>26</v>
      </c>
      <c r="BM89" t="s">
        <v>26</v>
      </c>
      <c r="BN89" t="s">
        <v>26</v>
      </c>
      <c r="BO89" t="s">
        <v>26</v>
      </c>
      <c r="BP89" t="s">
        <v>26</v>
      </c>
      <c r="BQ89" t="s">
        <v>26</v>
      </c>
      <c r="BR89" t="s">
        <v>26</v>
      </c>
      <c r="BS89" t="s">
        <v>26</v>
      </c>
      <c r="BT89" t="s">
        <v>26</v>
      </c>
      <c r="BU89" t="s">
        <v>26</v>
      </c>
      <c r="BV89" t="s">
        <v>26</v>
      </c>
    </row>
    <row r="90" spans="1:74" hidden="1" x14ac:dyDescent="0.25">
      <c r="A90" t="s">
        <v>1220</v>
      </c>
      <c r="B90" t="s">
        <v>1221</v>
      </c>
      <c r="C90">
        <v>250</v>
      </c>
      <c r="D90" t="s">
        <v>277</v>
      </c>
      <c r="E90" t="s">
        <v>277</v>
      </c>
      <c r="F90" t="s">
        <v>1517</v>
      </c>
      <c r="G90" t="s">
        <v>1518</v>
      </c>
      <c r="H90" t="s">
        <v>667</v>
      </c>
      <c r="I90" t="s">
        <v>19</v>
      </c>
      <c r="J90" t="s">
        <v>278</v>
      </c>
      <c r="K90" t="s">
        <v>1519</v>
      </c>
      <c r="M90" t="s">
        <v>1520</v>
      </c>
      <c r="N90" t="s">
        <v>1518</v>
      </c>
      <c r="O90" t="s">
        <v>1521</v>
      </c>
      <c r="P90" t="s">
        <v>667</v>
      </c>
      <c r="Q90" t="s">
        <v>1232</v>
      </c>
      <c r="V90" t="s">
        <v>279</v>
      </c>
      <c r="W90" t="s">
        <v>280</v>
      </c>
      <c r="X90" t="s">
        <v>281</v>
      </c>
      <c r="Y90" t="s">
        <v>275</v>
      </c>
      <c r="Z90" t="s">
        <v>893</v>
      </c>
      <c r="AA90" t="s">
        <v>894</v>
      </c>
      <c r="AB90" t="s">
        <v>893</v>
      </c>
      <c r="AC90" t="s">
        <v>26</v>
      </c>
      <c r="AD90" t="s">
        <v>2816</v>
      </c>
      <c r="AE90" t="s">
        <v>2817</v>
      </c>
      <c r="AF90" t="s">
        <v>2818</v>
      </c>
      <c r="AG90" t="s">
        <v>2819</v>
      </c>
      <c r="AH90" t="s">
        <v>1518</v>
      </c>
      <c r="AI90" t="e">
        <v>#N/A</v>
      </c>
      <c r="AJ90" t="s">
        <v>26</v>
      </c>
      <c r="AK90" t="s">
        <v>26</v>
      </c>
      <c r="AL90" t="s">
        <v>26</v>
      </c>
      <c r="AM90" t="s">
        <v>26</v>
      </c>
      <c r="AN90" t="e">
        <v>#N/A</v>
      </c>
      <c r="AO90" t="s">
        <v>26</v>
      </c>
      <c r="AP90" t="s">
        <v>26</v>
      </c>
      <c r="AQ90" t="s">
        <v>26</v>
      </c>
      <c r="AR90" t="s">
        <v>26</v>
      </c>
      <c r="AS90" t="e">
        <v>#N/A</v>
      </c>
      <c r="AT90" t="s">
        <v>26</v>
      </c>
      <c r="AU90" t="s">
        <v>26</v>
      </c>
      <c r="AV90" t="e">
        <v>#N/A</v>
      </c>
      <c r="AW90" t="s">
        <v>26</v>
      </c>
      <c r="AX90" t="s">
        <v>26</v>
      </c>
      <c r="AY90" t="s">
        <v>26</v>
      </c>
      <c r="AZ90" t="s">
        <v>26</v>
      </c>
      <c r="BA90" t="s">
        <v>26</v>
      </c>
      <c r="BB90" t="s">
        <v>26</v>
      </c>
      <c r="BC90" t="s">
        <v>26</v>
      </c>
      <c r="BD90" t="s">
        <v>26</v>
      </c>
      <c r="BE90" t="s">
        <v>26</v>
      </c>
      <c r="BF90" t="s">
        <v>26</v>
      </c>
      <c r="BG90" t="s">
        <v>26</v>
      </c>
      <c r="BH90" t="s">
        <v>26</v>
      </c>
      <c r="BI90" t="s">
        <v>26</v>
      </c>
      <c r="BJ90" t="s">
        <v>26</v>
      </c>
      <c r="BK90" t="s">
        <v>26</v>
      </c>
      <c r="BL90" t="s">
        <v>26</v>
      </c>
      <c r="BM90" t="s">
        <v>26</v>
      </c>
      <c r="BN90" t="s">
        <v>26</v>
      </c>
      <c r="BO90" t="s">
        <v>26</v>
      </c>
      <c r="BP90" t="s">
        <v>26</v>
      </c>
      <c r="BQ90" t="s">
        <v>26</v>
      </c>
      <c r="BR90" t="s">
        <v>26</v>
      </c>
      <c r="BS90" t="s">
        <v>26</v>
      </c>
      <c r="BT90" t="s">
        <v>26</v>
      </c>
      <c r="BU90" t="s">
        <v>26</v>
      </c>
      <c r="BV90" t="s">
        <v>3140</v>
      </c>
    </row>
    <row r="91" spans="1:74" hidden="1" x14ac:dyDescent="0.25">
      <c r="A91" t="s">
        <v>1220</v>
      </c>
      <c r="B91" t="s">
        <v>1221</v>
      </c>
      <c r="C91">
        <v>252</v>
      </c>
      <c r="D91" t="s">
        <v>1522</v>
      </c>
      <c r="E91" t="s">
        <v>1522</v>
      </c>
      <c r="F91" t="s">
        <v>1223</v>
      </c>
      <c r="G91" t="s">
        <v>1224</v>
      </c>
      <c r="H91" t="s">
        <v>667</v>
      </c>
      <c r="I91" t="s">
        <v>19</v>
      </c>
      <c r="J91" t="s">
        <v>668</v>
      </c>
      <c r="K91" t="s">
        <v>1225</v>
      </c>
      <c r="M91" t="s">
        <v>1226</v>
      </c>
      <c r="N91" t="s">
        <v>1224</v>
      </c>
      <c r="O91">
        <v>31407</v>
      </c>
      <c r="P91" t="s">
        <v>667</v>
      </c>
      <c r="Q91" t="s">
        <v>1227</v>
      </c>
      <c r="T91" t="s">
        <v>663</v>
      </c>
      <c r="V91" t="s">
        <v>14</v>
      </c>
      <c r="W91" t="s">
        <v>15</v>
      </c>
      <c r="X91" t="s">
        <v>54</v>
      </c>
      <c r="Y91" t="s">
        <v>9</v>
      </c>
      <c r="Z91" t="s">
        <v>663</v>
      </c>
      <c r="AC91" t="s">
        <v>2551</v>
      </c>
      <c r="AD91" t="s">
        <v>2820</v>
      </c>
      <c r="AE91" t="s">
        <v>2678</v>
      </c>
      <c r="AF91" t="s">
        <v>2821</v>
      </c>
      <c r="AG91" t="s">
        <v>2623</v>
      </c>
      <c r="AH91" t="s">
        <v>1224</v>
      </c>
      <c r="AI91" t="e">
        <v>#N/A</v>
      </c>
      <c r="AJ91" t="s">
        <v>26</v>
      </c>
      <c r="AK91" t="s">
        <v>26</v>
      </c>
      <c r="AL91" t="s">
        <v>26</v>
      </c>
      <c r="AM91" t="s">
        <v>26</v>
      </c>
      <c r="AN91" t="e">
        <v>#N/A</v>
      </c>
      <c r="AO91" t="s">
        <v>26</v>
      </c>
      <c r="AP91" t="s">
        <v>26</v>
      </c>
      <c r="AQ91" t="s">
        <v>26</v>
      </c>
      <c r="AR91" t="s">
        <v>26</v>
      </c>
      <c r="AS91" t="e">
        <v>#N/A</v>
      </c>
      <c r="AT91" t="s">
        <v>26</v>
      </c>
      <c r="AU91" t="s">
        <v>26</v>
      </c>
      <c r="AV91" t="e">
        <v>#N/A</v>
      </c>
      <c r="AW91" t="s">
        <v>26</v>
      </c>
      <c r="AX91" t="s">
        <v>26</v>
      </c>
      <c r="AY91" t="s">
        <v>26</v>
      </c>
      <c r="AZ91" t="s">
        <v>26</v>
      </c>
      <c r="BA91" t="s">
        <v>26</v>
      </c>
      <c r="BB91" t="s">
        <v>26</v>
      </c>
      <c r="BC91" t="s">
        <v>26</v>
      </c>
      <c r="BD91" t="s">
        <v>26</v>
      </c>
      <c r="BE91" t="s">
        <v>26</v>
      </c>
      <c r="BF91" t="s">
        <v>26</v>
      </c>
      <c r="BG91" t="s">
        <v>26</v>
      </c>
      <c r="BH91" t="s">
        <v>26</v>
      </c>
      <c r="BI91" t="s">
        <v>26</v>
      </c>
      <c r="BJ91" t="s">
        <v>26</v>
      </c>
      <c r="BK91" t="s">
        <v>26</v>
      </c>
      <c r="BL91" t="s">
        <v>26</v>
      </c>
      <c r="BM91" t="s">
        <v>26</v>
      </c>
      <c r="BN91" t="s">
        <v>26</v>
      </c>
      <c r="BO91" t="s">
        <v>26</v>
      </c>
      <c r="BP91" t="s">
        <v>26</v>
      </c>
      <c r="BQ91" t="s">
        <v>26</v>
      </c>
      <c r="BR91" t="s">
        <v>26</v>
      </c>
      <c r="BS91" t="s">
        <v>26</v>
      </c>
      <c r="BT91" t="s">
        <v>26</v>
      </c>
      <c r="BU91" t="s">
        <v>26</v>
      </c>
      <c r="BV91" t="s">
        <v>3140</v>
      </c>
    </row>
    <row r="92" spans="1:74" hidden="1" x14ac:dyDescent="0.25">
      <c r="A92" t="s">
        <v>1220</v>
      </c>
      <c r="B92" t="s">
        <v>1221</v>
      </c>
      <c r="C92">
        <v>253</v>
      </c>
      <c r="D92" t="s">
        <v>284</v>
      </c>
      <c r="E92" t="s">
        <v>2526</v>
      </c>
      <c r="F92" t="s">
        <v>1523</v>
      </c>
      <c r="G92" t="s">
        <v>1524</v>
      </c>
      <c r="H92" t="s">
        <v>770</v>
      </c>
      <c r="I92" t="s">
        <v>213</v>
      </c>
      <c r="J92" t="s">
        <v>285</v>
      </c>
      <c r="K92" t="s">
        <v>1525</v>
      </c>
      <c r="M92" t="s">
        <v>1526</v>
      </c>
      <c r="N92" t="s">
        <v>1524</v>
      </c>
      <c r="O92" t="s">
        <v>1527</v>
      </c>
      <c r="P92" t="s">
        <v>770</v>
      </c>
      <c r="Q92" t="s">
        <v>213</v>
      </c>
      <c r="R92" t="s">
        <v>282</v>
      </c>
      <c r="S92" t="s">
        <v>1528</v>
      </c>
      <c r="T92" t="s">
        <v>895</v>
      </c>
      <c r="V92" t="s">
        <v>287</v>
      </c>
      <c r="W92" t="s">
        <v>288</v>
      </c>
      <c r="X92" t="s">
        <v>24</v>
      </c>
      <c r="Y92" t="s">
        <v>286</v>
      </c>
      <c r="Z92" t="s">
        <v>895</v>
      </c>
      <c r="AA92" t="s">
        <v>895</v>
      </c>
      <c r="AC92" t="s">
        <v>26</v>
      </c>
      <c r="AD92" t="s">
        <v>2822</v>
      </c>
      <c r="AE92" t="s">
        <v>2823</v>
      </c>
      <c r="AF92" t="s">
        <v>26</v>
      </c>
      <c r="AG92" t="s">
        <v>2057</v>
      </c>
      <c r="AH92" t="s">
        <v>2824</v>
      </c>
      <c r="AI92" t="e">
        <v>#N/A</v>
      </c>
      <c r="AJ92" t="s">
        <v>26</v>
      </c>
      <c r="AK92" t="s">
        <v>26</v>
      </c>
      <c r="AL92" t="s">
        <v>26</v>
      </c>
      <c r="AM92" t="s">
        <v>26</v>
      </c>
      <c r="AN92" t="e">
        <v>#N/A</v>
      </c>
      <c r="AO92" t="s">
        <v>26</v>
      </c>
      <c r="AP92" t="s">
        <v>26</v>
      </c>
      <c r="AQ92" t="s">
        <v>26</v>
      </c>
      <c r="AR92" t="s">
        <v>26</v>
      </c>
      <c r="AS92" t="e">
        <v>#N/A</v>
      </c>
      <c r="AT92" t="s">
        <v>26</v>
      </c>
      <c r="AU92" t="s">
        <v>26</v>
      </c>
      <c r="AV92" t="e">
        <v>#N/A</v>
      </c>
      <c r="AW92" t="s">
        <v>26</v>
      </c>
      <c r="AX92" t="s">
        <v>26</v>
      </c>
      <c r="AY92" t="s">
        <v>26</v>
      </c>
      <c r="AZ92" t="s">
        <v>26</v>
      </c>
      <c r="BA92" t="s">
        <v>26</v>
      </c>
      <c r="BB92" t="s">
        <v>26</v>
      </c>
      <c r="BC92" t="s">
        <v>26</v>
      </c>
      <c r="BD92" t="s">
        <v>26</v>
      </c>
      <c r="BE92" t="s">
        <v>26</v>
      </c>
      <c r="BF92" t="s">
        <v>26</v>
      </c>
      <c r="BG92" t="s">
        <v>26</v>
      </c>
      <c r="BH92" t="s">
        <v>26</v>
      </c>
      <c r="BI92" t="s">
        <v>26</v>
      </c>
      <c r="BJ92" t="s">
        <v>26</v>
      </c>
      <c r="BK92" t="s">
        <v>26</v>
      </c>
      <c r="BL92" t="s">
        <v>26</v>
      </c>
      <c r="BM92" t="s">
        <v>26</v>
      </c>
      <c r="BN92" t="s">
        <v>26</v>
      </c>
      <c r="BO92" t="s">
        <v>26</v>
      </c>
      <c r="BP92" t="s">
        <v>26</v>
      </c>
      <c r="BQ92" t="s">
        <v>26</v>
      </c>
      <c r="BR92" t="s">
        <v>26</v>
      </c>
      <c r="BS92" t="s">
        <v>26</v>
      </c>
      <c r="BT92" t="s">
        <v>26</v>
      </c>
      <c r="BU92" t="s">
        <v>3141</v>
      </c>
      <c r="BV92" t="s">
        <v>3140</v>
      </c>
    </row>
    <row r="93" spans="1:74" hidden="1" x14ac:dyDescent="0.25">
      <c r="A93" t="s">
        <v>1220</v>
      </c>
      <c r="B93" t="s">
        <v>1221</v>
      </c>
      <c r="C93">
        <v>253</v>
      </c>
      <c r="D93" t="s">
        <v>284</v>
      </c>
      <c r="E93" t="s">
        <v>2526</v>
      </c>
      <c r="F93" t="s">
        <v>1523</v>
      </c>
      <c r="G93" t="s">
        <v>1524</v>
      </c>
      <c r="H93" t="s">
        <v>770</v>
      </c>
      <c r="I93" t="s">
        <v>19</v>
      </c>
      <c r="J93" t="s">
        <v>1529</v>
      </c>
      <c r="K93" t="s">
        <v>1530</v>
      </c>
      <c r="M93" t="s">
        <v>1531</v>
      </c>
      <c r="N93" t="s">
        <v>1524</v>
      </c>
      <c r="O93" t="s">
        <v>1532</v>
      </c>
      <c r="P93" t="s">
        <v>770</v>
      </c>
      <c r="Q93" t="s">
        <v>1232</v>
      </c>
      <c r="AC93" t="s">
        <v>26</v>
      </c>
      <c r="AD93" t="s">
        <v>2822</v>
      </c>
      <c r="AE93" t="s">
        <v>2823</v>
      </c>
      <c r="AF93" t="s">
        <v>26</v>
      </c>
      <c r="AG93" t="s">
        <v>2057</v>
      </c>
      <c r="AH93" t="s">
        <v>2824</v>
      </c>
      <c r="AI93" t="e">
        <v>#N/A</v>
      </c>
      <c r="AJ93" t="s">
        <v>26</v>
      </c>
      <c r="AK93" t="s">
        <v>26</v>
      </c>
      <c r="AL93" t="s">
        <v>26</v>
      </c>
      <c r="AM93" t="s">
        <v>26</v>
      </c>
      <c r="AN93" t="e">
        <v>#N/A</v>
      </c>
      <c r="AO93" t="s">
        <v>26</v>
      </c>
      <c r="AP93" t="s">
        <v>26</v>
      </c>
      <c r="AQ93" t="s">
        <v>26</v>
      </c>
      <c r="AR93" t="s">
        <v>26</v>
      </c>
      <c r="AS93" t="e">
        <v>#N/A</v>
      </c>
      <c r="AT93" t="s">
        <v>26</v>
      </c>
      <c r="AU93" t="s">
        <v>26</v>
      </c>
      <c r="AV93" t="e">
        <v>#N/A</v>
      </c>
      <c r="AW93" t="s">
        <v>26</v>
      </c>
      <c r="AX93" t="s">
        <v>26</v>
      </c>
      <c r="AY93" t="s">
        <v>26</v>
      </c>
      <c r="AZ93" t="s">
        <v>26</v>
      </c>
      <c r="BA93" t="s">
        <v>26</v>
      </c>
      <c r="BB93" t="s">
        <v>26</v>
      </c>
      <c r="BC93" t="s">
        <v>26</v>
      </c>
      <c r="BD93" t="s">
        <v>26</v>
      </c>
      <c r="BE93" t="s">
        <v>26</v>
      </c>
      <c r="BF93" t="s">
        <v>26</v>
      </c>
      <c r="BG93" t="s">
        <v>26</v>
      </c>
      <c r="BH93" t="s">
        <v>26</v>
      </c>
      <c r="BI93" t="s">
        <v>26</v>
      </c>
      <c r="BJ93" t="s">
        <v>26</v>
      </c>
      <c r="BK93" t="s">
        <v>26</v>
      </c>
      <c r="BL93" t="s">
        <v>26</v>
      </c>
      <c r="BM93" t="s">
        <v>26</v>
      </c>
      <c r="BN93" t="s">
        <v>26</v>
      </c>
      <c r="BO93" t="s">
        <v>26</v>
      </c>
      <c r="BP93" t="s">
        <v>26</v>
      </c>
      <c r="BQ93" t="s">
        <v>26</v>
      </c>
      <c r="BR93" t="s">
        <v>26</v>
      </c>
      <c r="BS93" t="s">
        <v>26</v>
      </c>
      <c r="BT93" t="s">
        <v>26</v>
      </c>
      <c r="BU93" t="s">
        <v>26</v>
      </c>
      <c r="BV93" t="s">
        <v>26</v>
      </c>
    </row>
    <row r="94" spans="1:74" hidden="1" x14ac:dyDescent="0.25">
      <c r="A94" t="s">
        <v>1220</v>
      </c>
      <c r="B94" t="s">
        <v>1221</v>
      </c>
      <c r="C94">
        <v>254</v>
      </c>
      <c r="D94" t="s">
        <v>292</v>
      </c>
      <c r="E94" t="s">
        <v>292</v>
      </c>
      <c r="F94" t="s">
        <v>1533</v>
      </c>
      <c r="G94" t="s">
        <v>1299</v>
      </c>
      <c r="H94" t="s">
        <v>667</v>
      </c>
      <c r="I94" t="s">
        <v>291</v>
      </c>
      <c r="J94" t="s">
        <v>293</v>
      </c>
      <c r="K94" t="s">
        <v>1534</v>
      </c>
      <c r="M94" t="s">
        <v>1535</v>
      </c>
      <c r="N94" t="s">
        <v>1299</v>
      </c>
      <c r="O94" t="s">
        <v>1536</v>
      </c>
      <c r="P94" t="s">
        <v>667</v>
      </c>
      <c r="Q94" t="s">
        <v>1232</v>
      </c>
      <c r="R94" t="s">
        <v>296</v>
      </c>
      <c r="S94" t="s">
        <v>1537</v>
      </c>
      <c r="T94" t="s">
        <v>896</v>
      </c>
      <c r="V94" t="s">
        <v>294</v>
      </c>
      <c r="W94" t="s">
        <v>295</v>
      </c>
      <c r="X94" t="s">
        <v>19</v>
      </c>
      <c r="Y94" t="s">
        <v>289</v>
      </c>
      <c r="Z94" t="s">
        <v>896</v>
      </c>
      <c r="AA94" t="s">
        <v>896</v>
      </c>
      <c r="AC94" t="s">
        <v>26</v>
      </c>
      <c r="AD94" t="s">
        <v>2825</v>
      </c>
      <c r="AE94" t="s">
        <v>2826</v>
      </c>
      <c r="AF94" t="s">
        <v>2827</v>
      </c>
      <c r="AG94" t="s">
        <v>2828</v>
      </c>
      <c r="AH94" t="s">
        <v>1299</v>
      </c>
      <c r="AI94" t="e">
        <v>#N/A</v>
      </c>
      <c r="AJ94" t="s">
        <v>26</v>
      </c>
      <c r="AK94" t="s">
        <v>26</v>
      </c>
      <c r="AL94" t="s">
        <v>26</v>
      </c>
      <c r="AM94" t="s">
        <v>26</v>
      </c>
      <c r="AN94" t="e">
        <v>#N/A</v>
      </c>
      <c r="AO94" t="s">
        <v>26</v>
      </c>
      <c r="AP94" t="s">
        <v>26</v>
      </c>
      <c r="AQ94" t="s">
        <v>26</v>
      </c>
      <c r="AR94" t="s">
        <v>26</v>
      </c>
      <c r="AS94" t="e">
        <v>#N/A</v>
      </c>
      <c r="AT94" t="s">
        <v>26</v>
      </c>
      <c r="AU94" t="s">
        <v>26</v>
      </c>
      <c r="AV94" t="e">
        <v>#N/A</v>
      </c>
      <c r="AW94" t="s">
        <v>26</v>
      </c>
      <c r="AX94" t="s">
        <v>26</v>
      </c>
      <c r="AY94" t="s">
        <v>26</v>
      </c>
      <c r="AZ94" t="s">
        <v>26</v>
      </c>
      <c r="BA94" t="s">
        <v>26</v>
      </c>
      <c r="BB94" t="s">
        <v>26</v>
      </c>
      <c r="BC94" t="s">
        <v>26</v>
      </c>
      <c r="BD94" t="s">
        <v>26</v>
      </c>
      <c r="BE94" t="s">
        <v>26</v>
      </c>
      <c r="BF94" t="s">
        <v>26</v>
      </c>
      <c r="BG94" t="s">
        <v>26</v>
      </c>
      <c r="BH94" t="s">
        <v>26</v>
      </c>
      <c r="BI94" t="s">
        <v>26</v>
      </c>
      <c r="BJ94" t="s">
        <v>26</v>
      </c>
      <c r="BK94" t="s">
        <v>26</v>
      </c>
      <c r="BL94" t="s">
        <v>26</v>
      </c>
      <c r="BM94" t="s">
        <v>26</v>
      </c>
      <c r="BN94" t="s">
        <v>26</v>
      </c>
      <c r="BO94" t="s">
        <v>26</v>
      </c>
      <c r="BP94" t="s">
        <v>26</v>
      </c>
      <c r="BQ94" t="s">
        <v>26</v>
      </c>
      <c r="BR94" t="s">
        <v>26</v>
      </c>
      <c r="BS94" t="s">
        <v>26</v>
      </c>
      <c r="BT94" t="s">
        <v>26</v>
      </c>
      <c r="BU94" t="s">
        <v>3142</v>
      </c>
      <c r="BV94" t="s">
        <v>3142</v>
      </c>
    </row>
    <row r="95" spans="1:74" hidden="1" x14ac:dyDescent="0.25">
      <c r="A95" t="s">
        <v>1220</v>
      </c>
      <c r="B95" t="s">
        <v>1221</v>
      </c>
      <c r="C95">
        <v>254</v>
      </c>
      <c r="D95" t="s">
        <v>292</v>
      </c>
      <c r="E95" t="s">
        <v>292</v>
      </c>
      <c r="F95" t="s">
        <v>1533</v>
      </c>
      <c r="G95" t="s">
        <v>1299</v>
      </c>
      <c r="H95" t="s">
        <v>667</v>
      </c>
      <c r="I95" t="s">
        <v>19</v>
      </c>
      <c r="J95" t="s">
        <v>1538</v>
      </c>
      <c r="K95" t="s">
        <v>1534</v>
      </c>
      <c r="M95" t="s">
        <v>1535</v>
      </c>
      <c r="N95" t="s">
        <v>1299</v>
      </c>
      <c r="O95">
        <v>94536</v>
      </c>
      <c r="P95" t="s">
        <v>667</v>
      </c>
      <c r="Q95" t="s">
        <v>1232</v>
      </c>
      <c r="T95" t="s">
        <v>896</v>
      </c>
      <c r="V95" t="s">
        <v>294</v>
      </c>
      <c r="W95" t="s">
        <v>295</v>
      </c>
      <c r="X95" t="s">
        <v>54</v>
      </c>
      <c r="Z95" t="s">
        <v>896</v>
      </c>
      <c r="AC95" t="s">
        <v>26</v>
      </c>
      <c r="AD95" t="s">
        <v>2825</v>
      </c>
      <c r="AE95" t="s">
        <v>2826</v>
      </c>
      <c r="AF95" t="s">
        <v>2827</v>
      </c>
      <c r="AG95" t="s">
        <v>2828</v>
      </c>
      <c r="AH95" t="s">
        <v>1299</v>
      </c>
      <c r="AI95" t="e">
        <v>#N/A</v>
      </c>
      <c r="AJ95" t="s">
        <v>26</v>
      </c>
      <c r="AK95" t="s">
        <v>26</v>
      </c>
      <c r="AL95" t="s">
        <v>26</v>
      </c>
      <c r="AM95" t="s">
        <v>26</v>
      </c>
      <c r="AN95" t="e">
        <v>#N/A</v>
      </c>
      <c r="AO95" t="s">
        <v>26</v>
      </c>
      <c r="AP95" t="s">
        <v>26</v>
      </c>
      <c r="AQ95" t="s">
        <v>26</v>
      </c>
      <c r="AR95" t="s">
        <v>26</v>
      </c>
      <c r="AS95" t="e">
        <v>#N/A</v>
      </c>
      <c r="AT95" t="s">
        <v>26</v>
      </c>
      <c r="AU95" t="s">
        <v>26</v>
      </c>
      <c r="AV95" t="e">
        <v>#N/A</v>
      </c>
      <c r="AW95" t="s">
        <v>26</v>
      </c>
      <c r="AX95" t="s">
        <v>26</v>
      </c>
      <c r="AY95" t="s">
        <v>26</v>
      </c>
      <c r="AZ95" t="s">
        <v>26</v>
      </c>
      <c r="BA95" t="s">
        <v>26</v>
      </c>
      <c r="BB95" t="s">
        <v>26</v>
      </c>
      <c r="BC95" t="s">
        <v>26</v>
      </c>
      <c r="BD95" t="s">
        <v>26</v>
      </c>
      <c r="BE95" t="s">
        <v>26</v>
      </c>
      <c r="BF95" t="s">
        <v>26</v>
      </c>
      <c r="BG95" t="s">
        <v>26</v>
      </c>
      <c r="BH95" t="s">
        <v>26</v>
      </c>
      <c r="BI95" t="s">
        <v>26</v>
      </c>
      <c r="BJ95" t="s">
        <v>26</v>
      </c>
      <c r="BK95" t="s">
        <v>26</v>
      </c>
      <c r="BL95" t="s">
        <v>26</v>
      </c>
      <c r="BM95" t="s">
        <v>26</v>
      </c>
      <c r="BN95" t="s">
        <v>26</v>
      </c>
      <c r="BO95" t="s">
        <v>26</v>
      </c>
      <c r="BP95" t="s">
        <v>26</v>
      </c>
      <c r="BQ95" t="s">
        <v>26</v>
      </c>
      <c r="BR95" t="s">
        <v>26</v>
      </c>
      <c r="BS95" t="s">
        <v>26</v>
      </c>
      <c r="BT95" t="s">
        <v>26</v>
      </c>
      <c r="BU95" t="s">
        <v>26</v>
      </c>
      <c r="BV95" t="s">
        <v>26</v>
      </c>
    </row>
    <row r="96" spans="1:74" hidden="1" x14ac:dyDescent="0.25">
      <c r="A96" t="s">
        <v>1220</v>
      </c>
      <c r="B96" t="s">
        <v>1221</v>
      </c>
      <c r="C96">
        <v>255</v>
      </c>
      <c r="D96" t="s">
        <v>901</v>
      </c>
      <c r="E96" t="s">
        <v>2527</v>
      </c>
      <c r="F96" t="s">
        <v>1405</v>
      </c>
      <c r="H96" t="s">
        <v>818</v>
      </c>
      <c r="I96" t="s">
        <v>36</v>
      </c>
      <c r="J96" t="s">
        <v>167</v>
      </c>
      <c r="K96" t="s">
        <v>1406</v>
      </c>
      <c r="M96" t="s">
        <v>1407</v>
      </c>
      <c r="N96" t="s">
        <v>1408</v>
      </c>
      <c r="O96">
        <v>2200</v>
      </c>
      <c r="P96" t="s">
        <v>835</v>
      </c>
      <c r="Q96" t="s">
        <v>213</v>
      </c>
      <c r="R96" t="s">
        <v>164</v>
      </c>
      <c r="S96" t="s">
        <v>1409</v>
      </c>
      <c r="T96" t="s">
        <v>817</v>
      </c>
      <c r="V96" t="s">
        <v>175</v>
      </c>
      <c r="W96" t="s">
        <v>176</v>
      </c>
      <c r="X96" t="s">
        <v>177</v>
      </c>
      <c r="Y96" t="s">
        <v>174</v>
      </c>
      <c r="Z96" t="s">
        <v>817</v>
      </c>
      <c r="AA96" t="s">
        <v>817</v>
      </c>
      <c r="AC96" t="s">
        <v>2740</v>
      </c>
      <c r="AD96" t="s">
        <v>2829</v>
      </c>
      <c r="AE96" t="s">
        <v>2742</v>
      </c>
      <c r="AF96" t="s">
        <v>26</v>
      </c>
      <c r="AG96" t="s">
        <v>818</v>
      </c>
      <c r="AH96" t="s">
        <v>818</v>
      </c>
      <c r="AI96" t="e">
        <v>#N/A</v>
      </c>
      <c r="AJ96" t="s">
        <v>26</v>
      </c>
      <c r="AK96" t="s">
        <v>26</v>
      </c>
      <c r="AL96" t="s">
        <v>26</v>
      </c>
      <c r="AM96" t="s">
        <v>26</v>
      </c>
      <c r="AN96" t="e">
        <v>#N/A</v>
      </c>
      <c r="AO96" t="s">
        <v>26</v>
      </c>
      <c r="AP96" t="s">
        <v>26</v>
      </c>
      <c r="AQ96" t="s">
        <v>26</v>
      </c>
      <c r="AR96" t="s">
        <v>26</v>
      </c>
      <c r="AS96" t="e">
        <v>#N/A</v>
      </c>
      <c r="AT96" t="s">
        <v>26</v>
      </c>
      <c r="AU96" t="s">
        <v>26</v>
      </c>
      <c r="AV96" t="e">
        <v>#N/A</v>
      </c>
      <c r="AW96" t="s">
        <v>26</v>
      </c>
      <c r="AX96" t="s">
        <v>26</v>
      </c>
      <c r="AY96" t="s">
        <v>26</v>
      </c>
      <c r="AZ96" t="s">
        <v>26</v>
      </c>
      <c r="BA96" t="s">
        <v>26</v>
      </c>
      <c r="BB96" t="s">
        <v>26</v>
      </c>
      <c r="BC96" t="s">
        <v>26</v>
      </c>
      <c r="BD96" t="s">
        <v>26</v>
      </c>
      <c r="BE96" t="s">
        <v>26</v>
      </c>
      <c r="BF96" t="s">
        <v>26</v>
      </c>
      <c r="BG96" t="s">
        <v>26</v>
      </c>
      <c r="BH96" t="s">
        <v>26</v>
      </c>
      <c r="BI96" t="s">
        <v>26</v>
      </c>
      <c r="BJ96" t="s">
        <v>26</v>
      </c>
      <c r="BK96" t="s">
        <v>26</v>
      </c>
      <c r="BL96" t="s">
        <v>26</v>
      </c>
      <c r="BM96" t="s">
        <v>26</v>
      </c>
      <c r="BN96" t="s">
        <v>26</v>
      </c>
      <c r="BO96" t="s">
        <v>26</v>
      </c>
      <c r="BP96" t="s">
        <v>26</v>
      </c>
      <c r="BQ96" t="s">
        <v>26</v>
      </c>
      <c r="BR96" t="s">
        <v>26</v>
      </c>
      <c r="BS96" t="s">
        <v>26</v>
      </c>
      <c r="BT96" t="s">
        <v>26</v>
      </c>
      <c r="BU96" t="s">
        <v>3144</v>
      </c>
      <c r="BV96" t="s">
        <v>3140</v>
      </c>
    </row>
    <row r="97" spans="1:74" hidden="1" x14ac:dyDescent="0.25">
      <c r="A97" t="s">
        <v>1220</v>
      </c>
      <c r="B97" t="s">
        <v>1221</v>
      </c>
      <c r="C97">
        <v>255</v>
      </c>
      <c r="D97" t="s">
        <v>901</v>
      </c>
      <c r="E97" t="s">
        <v>2527</v>
      </c>
      <c r="F97" t="s">
        <v>1405</v>
      </c>
      <c r="H97" t="s">
        <v>818</v>
      </c>
      <c r="I97" t="s">
        <v>19</v>
      </c>
      <c r="J97" t="s">
        <v>903</v>
      </c>
      <c r="K97" t="s">
        <v>1539</v>
      </c>
      <c r="M97" t="s">
        <v>1540</v>
      </c>
      <c r="O97">
        <v>797654</v>
      </c>
      <c r="P97" t="s">
        <v>818</v>
      </c>
      <c r="Q97" t="s">
        <v>1232</v>
      </c>
      <c r="S97" t="s">
        <v>1541</v>
      </c>
      <c r="T97" t="s">
        <v>900</v>
      </c>
      <c r="V97" t="s">
        <v>904</v>
      </c>
      <c r="W97" t="s">
        <v>905</v>
      </c>
      <c r="X97" t="s">
        <v>185</v>
      </c>
      <c r="Z97" t="s">
        <v>900</v>
      </c>
      <c r="AC97" t="s">
        <v>2740</v>
      </c>
      <c r="AD97" t="s">
        <v>2829</v>
      </c>
      <c r="AE97" t="s">
        <v>2742</v>
      </c>
      <c r="AF97" t="s">
        <v>26</v>
      </c>
      <c r="AG97" t="s">
        <v>818</v>
      </c>
      <c r="AH97" t="s">
        <v>818</v>
      </c>
      <c r="AI97" t="e">
        <v>#N/A</v>
      </c>
      <c r="AJ97" t="s">
        <v>26</v>
      </c>
      <c r="AK97" t="s">
        <v>26</v>
      </c>
      <c r="AL97" t="s">
        <v>26</v>
      </c>
      <c r="AM97" t="s">
        <v>26</v>
      </c>
      <c r="AN97" t="e">
        <v>#N/A</v>
      </c>
      <c r="AO97" t="s">
        <v>26</v>
      </c>
      <c r="AP97" t="s">
        <v>26</v>
      </c>
      <c r="AQ97" t="s">
        <v>26</v>
      </c>
      <c r="AR97" t="s">
        <v>26</v>
      </c>
      <c r="AS97" t="e">
        <v>#N/A</v>
      </c>
      <c r="AT97" t="s">
        <v>26</v>
      </c>
      <c r="AU97" t="s">
        <v>26</v>
      </c>
      <c r="AV97" t="e">
        <v>#N/A</v>
      </c>
      <c r="AW97" t="s">
        <v>26</v>
      </c>
      <c r="AX97" t="s">
        <v>26</v>
      </c>
      <c r="AY97" t="s">
        <v>26</v>
      </c>
      <c r="AZ97" t="s">
        <v>26</v>
      </c>
      <c r="BA97" t="s">
        <v>26</v>
      </c>
      <c r="BB97" t="s">
        <v>26</v>
      </c>
      <c r="BC97" t="s">
        <v>26</v>
      </c>
      <c r="BD97" t="s">
        <v>26</v>
      </c>
      <c r="BE97" t="s">
        <v>26</v>
      </c>
      <c r="BF97" t="s">
        <v>26</v>
      </c>
      <c r="BG97" t="s">
        <v>26</v>
      </c>
      <c r="BH97" t="s">
        <v>26</v>
      </c>
      <c r="BI97" t="s">
        <v>26</v>
      </c>
      <c r="BJ97" t="s">
        <v>26</v>
      </c>
      <c r="BK97" t="s">
        <v>26</v>
      </c>
      <c r="BL97" t="s">
        <v>26</v>
      </c>
      <c r="BM97" t="s">
        <v>26</v>
      </c>
      <c r="BN97" t="s">
        <v>26</v>
      </c>
      <c r="BO97" t="s">
        <v>26</v>
      </c>
      <c r="BP97" t="s">
        <v>26</v>
      </c>
      <c r="BQ97" t="s">
        <v>26</v>
      </c>
      <c r="BR97" t="s">
        <v>26</v>
      </c>
      <c r="BS97" t="s">
        <v>26</v>
      </c>
      <c r="BT97" t="s">
        <v>26</v>
      </c>
      <c r="BU97" t="s">
        <v>26</v>
      </c>
      <c r="BV97" t="s">
        <v>26</v>
      </c>
    </row>
    <row r="98" spans="1:74" hidden="1" x14ac:dyDescent="0.25">
      <c r="A98" t="s">
        <v>1220</v>
      </c>
      <c r="B98" t="s">
        <v>1221</v>
      </c>
      <c r="C98">
        <v>256</v>
      </c>
      <c r="D98" t="s">
        <v>300</v>
      </c>
      <c r="E98" t="s">
        <v>300</v>
      </c>
      <c r="F98" t="s">
        <v>1542</v>
      </c>
      <c r="G98" t="s">
        <v>1543</v>
      </c>
      <c r="H98" t="s">
        <v>667</v>
      </c>
      <c r="I98" t="s">
        <v>299</v>
      </c>
      <c r="J98" t="s">
        <v>301</v>
      </c>
      <c r="K98" t="s">
        <v>1544</v>
      </c>
      <c r="M98" t="s">
        <v>1545</v>
      </c>
      <c r="N98" t="s">
        <v>1543</v>
      </c>
      <c r="O98">
        <v>70809</v>
      </c>
      <c r="P98" t="s">
        <v>667</v>
      </c>
      <c r="Q98" t="s">
        <v>1232</v>
      </c>
      <c r="S98" t="s">
        <v>1546</v>
      </c>
      <c r="T98" t="s">
        <v>906</v>
      </c>
      <c r="V98" t="s">
        <v>39</v>
      </c>
      <c r="W98" t="s">
        <v>302</v>
      </c>
      <c r="X98" t="s">
        <v>24</v>
      </c>
      <c r="Y98" t="s">
        <v>297</v>
      </c>
      <c r="Z98" t="s">
        <v>906</v>
      </c>
      <c r="AC98" t="s">
        <v>26</v>
      </c>
      <c r="AD98" t="s">
        <v>2830</v>
      </c>
      <c r="AE98" t="s">
        <v>2831</v>
      </c>
      <c r="AF98" t="s">
        <v>2832</v>
      </c>
      <c r="AG98" t="s">
        <v>2833</v>
      </c>
      <c r="AH98" t="s">
        <v>1543</v>
      </c>
      <c r="AI98" t="e">
        <v>#N/A</v>
      </c>
      <c r="AJ98" t="s">
        <v>26</v>
      </c>
      <c r="AK98" t="s">
        <v>26</v>
      </c>
      <c r="AL98" t="s">
        <v>26</v>
      </c>
      <c r="AM98" t="s">
        <v>26</v>
      </c>
      <c r="AN98" t="e">
        <v>#N/A</v>
      </c>
      <c r="AO98" t="s">
        <v>26</v>
      </c>
      <c r="AP98" t="s">
        <v>26</v>
      </c>
      <c r="AQ98" t="s">
        <v>26</v>
      </c>
      <c r="AR98" t="s">
        <v>26</v>
      </c>
      <c r="AS98" t="e">
        <v>#N/A</v>
      </c>
      <c r="AT98" t="s">
        <v>26</v>
      </c>
      <c r="AU98" t="s">
        <v>26</v>
      </c>
      <c r="AV98" t="e">
        <v>#N/A</v>
      </c>
      <c r="AW98" t="s">
        <v>2834</v>
      </c>
      <c r="AX98" t="s">
        <v>2835</v>
      </c>
      <c r="AY98" t="s">
        <v>26</v>
      </c>
      <c r="AZ98" t="s">
        <v>1545</v>
      </c>
      <c r="BA98" t="s">
        <v>2836</v>
      </c>
      <c r="BB98" t="s">
        <v>2837</v>
      </c>
      <c r="BC98" t="s">
        <v>2838</v>
      </c>
      <c r="BD98" t="s">
        <v>26</v>
      </c>
      <c r="BE98" t="s">
        <v>26</v>
      </c>
      <c r="BF98" t="s">
        <v>26</v>
      </c>
      <c r="BG98" t="s">
        <v>26</v>
      </c>
      <c r="BH98" t="s">
        <v>26</v>
      </c>
      <c r="BI98" t="s">
        <v>26</v>
      </c>
      <c r="BJ98" t="s">
        <v>26</v>
      </c>
      <c r="BK98" t="s">
        <v>26</v>
      </c>
      <c r="BL98" t="s">
        <v>26</v>
      </c>
      <c r="BM98" t="s">
        <v>26</v>
      </c>
      <c r="BN98" t="s">
        <v>26</v>
      </c>
      <c r="BO98" t="s">
        <v>26</v>
      </c>
      <c r="BP98" t="s">
        <v>26</v>
      </c>
      <c r="BQ98" t="s">
        <v>26</v>
      </c>
      <c r="BR98" t="s">
        <v>26</v>
      </c>
      <c r="BS98" t="s">
        <v>26</v>
      </c>
      <c r="BT98" t="s">
        <v>26</v>
      </c>
      <c r="BU98" t="s">
        <v>26</v>
      </c>
      <c r="BV98" t="s">
        <v>3142</v>
      </c>
    </row>
    <row r="99" spans="1:74" hidden="1" x14ac:dyDescent="0.25">
      <c r="A99" t="s">
        <v>1220</v>
      </c>
      <c r="B99" t="s">
        <v>1221</v>
      </c>
      <c r="C99">
        <v>256</v>
      </c>
      <c r="D99" t="s">
        <v>300</v>
      </c>
      <c r="E99" t="s">
        <v>300</v>
      </c>
      <c r="F99" t="s">
        <v>1542</v>
      </c>
      <c r="G99" t="s">
        <v>1543</v>
      </c>
      <c r="H99" t="s">
        <v>667</v>
      </c>
      <c r="I99" t="s">
        <v>19</v>
      </c>
      <c r="J99" t="s">
        <v>908</v>
      </c>
      <c r="K99" t="s">
        <v>1544</v>
      </c>
      <c r="M99" t="s">
        <v>1545</v>
      </c>
      <c r="N99" t="s">
        <v>1543</v>
      </c>
      <c r="O99">
        <v>70809</v>
      </c>
      <c r="P99" t="s">
        <v>667</v>
      </c>
      <c r="Q99" t="s">
        <v>1232</v>
      </c>
      <c r="T99" t="s">
        <v>907</v>
      </c>
      <c r="V99" t="s">
        <v>39</v>
      </c>
      <c r="W99" t="s">
        <v>302</v>
      </c>
      <c r="X99" t="s">
        <v>281</v>
      </c>
      <c r="Z99" t="s">
        <v>907</v>
      </c>
      <c r="AC99" t="s">
        <v>26</v>
      </c>
      <c r="AD99" t="s">
        <v>2830</v>
      </c>
      <c r="AE99" t="s">
        <v>2831</v>
      </c>
      <c r="AF99" t="s">
        <v>2832</v>
      </c>
      <c r="AG99" t="s">
        <v>2833</v>
      </c>
      <c r="AH99" t="s">
        <v>1543</v>
      </c>
      <c r="AI99" t="e">
        <v>#N/A</v>
      </c>
      <c r="AJ99" t="s">
        <v>26</v>
      </c>
      <c r="AK99" t="s">
        <v>26</v>
      </c>
      <c r="AL99" t="s">
        <v>26</v>
      </c>
      <c r="AM99" t="s">
        <v>26</v>
      </c>
      <c r="AN99" t="e">
        <v>#N/A</v>
      </c>
      <c r="AO99" t="s">
        <v>26</v>
      </c>
      <c r="AP99" t="s">
        <v>26</v>
      </c>
      <c r="AQ99" t="s">
        <v>26</v>
      </c>
      <c r="AR99" t="s">
        <v>26</v>
      </c>
      <c r="AS99" t="e">
        <v>#N/A</v>
      </c>
      <c r="AT99" t="s">
        <v>26</v>
      </c>
      <c r="AU99" t="s">
        <v>26</v>
      </c>
      <c r="AV99" t="e">
        <v>#N/A</v>
      </c>
      <c r="AW99" t="s">
        <v>2834</v>
      </c>
      <c r="AX99" t="s">
        <v>2835</v>
      </c>
      <c r="AY99" t="s">
        <v>26</v>
      </c>
      <c r="AZ99" t="s">
        <v>1545</v>
      </c>
      <c r="BA99" t="s">
        <v>2836</v>
      </c>
      <c r="BB99" t="s">
        <v>2837</v>
      </c>
      <c r="BC99" t="s">
        <v>2838</v>
      </c>
      <c r="BD99" t="s">
        <v>26</v>
      </c>
      <c r="BE99" t="s">
        <v>26</v>
      </c>
      <c r="BF99" t="s">
        <v>26</v>
      </c>
      <c r="BG99" t="s">
        <v>26</v>
      </c>
      <c r="BH99" t="s">
        <v>26</v>
      </c>
      <c r="BI99" t="s">
        <v>26</v>
      </c>
      <c r="BJ99" t="s">
        <v>26</v>
      </c>
      <c r="BK99" t="s">
        <v>26</v>
      </c>
      <c r="BL99" t="s">
        <v>26</v>
      </c>
      <c r="BM99" t="s">
        <v>26</v>
      </c>
      <c r="BN99" t="s">
        <v>26</v>
      </c>
      <c r="BO99" t="s">
        <v>26</v>
      </c>
      <c r="BP99" t="s">
        <v>26</v>
      </c>
      <c r="BQ99" t="s">
        <v>26</v>
      </c>
      <c r="BR99" t="s">
        <v>26</v>
      </c>
      <c r="BS99" t="s">
        <v>26</v>
      </c>
      <c r="BT99" t="s">
        <v>26</v>
      </c>
      <c r="BU99" t="s">
        <v>26</v>
      </c>
      <c r="BV99" t="s">
        <v>26</v>
      </c>
    </row>
    <row r="100" spans="1:74" hidden="1" x14ac:dyDescent="0.25">
      <c r="A100" t="s">
        <v>1220</v>
      </c>
      <c r="B100" t="s">
        <v>1221</v>
      </c>
      <c r="C100">
        <v>257</v>
      </c>
      <c r="D100" t="s">
        <v>305</v>
      </c>
      <c r="E100" t="s">
        <v>305</v>
      </c>
      <c r="F100" t="s">
        <v>1547</v>
      </c>
      <c r="G100" t="s">
        <v>1511</v>
      </c>
      <c r="H100" t="s">
        <v>667</v>
      </c>
      <c r="I100" t="s">
        <v>57</v>
      </c>
      <c r="J100" t="s">
        <v>306</v>
      </c>
      <c r="K100" t="s">
        <v>1548</v>
      </c>
      <c r="M100" t="s">
        <v>1549</v>
      </c>
      <c r="N100" t="s">
        <v>1511</v>
      </c>
      <c r="O100">
        <v>38655</v>
      </c>
      <c r="P100" t="s">
        <v>667</v>
      </c>
      <c r="Q100" t="s">
        <v>1232</v>
      </c>
      <c r="T100" t="s">
        <v>909</v>
      </c>
      <c r="V100" t="s">
        <v>307</v>
      </c>
      <c r="W100" t="s">
        <v>308</v>
      </c>
      <c r="X100" t="s">
        <v>156</v>
      </c>
      <c r="Y100" t="s">
        <v>303</v>
      </c>
      <c r="Z100" t="s">
        <v>910</v>
      </c>
      <c r="AA100" t="s">
        <v>911</v>
      </c>
      <c r="AB100" t="s">
        <v>910</v>
      </c>
      <c r="AC100" t="s">
        <v>26</v>
      </c>
      <c r="AD100" t="s">
        <v>2839</v>
      </c>
      <c r="AE100" t="s">
        <v>2840</v>
      </c>
      <c r="AF100" t="s">
        <v>2841</v>
      </c>
      <c r="AG100" t="s">
        <v>2842</v>
      </c>
      <c r="AH100" t="s">
        <v>1511</v>
      </c>
      <c r="AI100" t="e">
        <v>#N/A</v>
      </c>
      <c r="AJ100" t="s">
        <v>2843</v>
      </c>
      <c r="AK100" t="s">
        <v>26</v>
      </c>
      <c r="AL100" t="s">
        <v>26</v>
      </c>
      <c r="AM100" t="s">
        <v>26</v>
      </c>
      <c r="AN100" t="e">
        <v>#N/A</v>
      </c>
      <c r="AO100" t="s">
        <v>26</v>
      </c>
      <c r="AP100" t="s">
        <v>26</v>
      </c>
      <c r="AQ100" t="s">
        <v>26</v>
      </c>
      <c r="AR100" t="s">
        <v>26</v>
      </c>
      <c r="AS100" t="e">
        <v>#N/A</v>
      </c>
      <c r="AT100" t="s">
        <v>26</v>
      </c>
      <c r="AU100" t="s">
        <v>26</v>
      </c>
      <c r="AV100" t="e">
        <v>#N/A</v>
      </c>
      <c r="AW100" t="s">
        <v>26</v>
      </c>
      <c r="AX100" t="s">
        <v>26</v>
      </c>
      <c r="AY100" t="s">
        <v>26</v>
      </c>
      <c r="AZ100" t="s">
        <v>26</v>
      </c>
      <c r="BA100" t="s">
        <v>26</v>
      </c>
      <c r="BB100" t="s">
        <v>26</v>
      </c>
      <c r="BC100" t="s">
        <v>26</v>
      </c>
      <c r="BD100" t="s">
        <v>26</v>
      </c>
      <c r="BE100" t="s">
        <v>26</v>
      </c>
      <c r="BF100" t="s">
        <v>26</v>
      </c>
      <c r="BG100" t="s">
        <v>26</v>
      </c>
      <c r="BH100" t="s">
        <v>26</v>
      </c>
      <c r="BI100" t="s">
        <v>26</v>
      </c>
      <c r="BJ100" t="s">
        <v>26</v>
      </c>
      <c r="BK100" t="s">
        <v>26</v>
      </c>
      <c r="BL100" t="s">
        <v>26</v>
      </c>
      <c r="BM100" t="s">
        <v>26</v>
      </c>
      <c r="BN100" t="s">
        <v>26</v>
      </c>
      <c r="BO100" t="s">
        <v>26</v>
      </c>
      <c r="BP100" t="s">
        <v>26</v>
      </c>
      <c r="BQ100" t="s">
        <v>26</v>
      </c>
      <c r="BR100" t="s">
        <v>26</v>
      </c>
      <c r="BS100" t="s">
        <v>26</v>
      </c>
      <c r="BT100" t="s">
        <v>26</v>
      </c>
      <c r="BU100" t="s">
        <v>26</v>
      </c>
      <c r="BV100" t="s">
        <v>3142</v>
      </c>
    </row>
    <row r="101" spans="1:74" hidden="1" x14ac:dyDescent="0.25">
      <c r="A101" t="s">
        <v>1220</v>
      </c>
      <c r="B101" t="s">
        <v>1221</v>
      </c>
      <c r="C101">
        <v>257</v>
      </c>
      <c r="D101" t="s">
        <v>305</v>
      </c>
      <c r="E101" t="s">
        <v>305</v>
      </c>
      <c r="F101" t="s">
        <v>1547</v>
      </c>
      <c r="G101" t="s">
        <v>1511</v>
      </c>
      <c r="H101" t="s">
        <v>667</v>
      </c>
      <c r="I101" t="s">
        <v>57</v>
      </c>
      <c r="J101" t="s">
        <v>1550</v>
      </c>
      <c r="K101" t="s">
        <v>1551</v>
      </c>
      <c r="M101" t="s">
        <v>1552</v>
      </c>
      <c r="N101" t="s">
        <v>1511</v>
      </c>
      <c r="O101">
        <v>39130</v>
      </c>
      <c r="P101" t="s">
        <v>667</v>
      </c>
      <c r="Q101" t="s">
        <v>1232</v>
      </c>
      <c r="V101" t="s">
        <v>1553</v>
      </c>
      <c r="W101" t="s">
        <v>1554</v>
      </c>
      <c r="X101" t="s">
        <v>156</v>
      </c>
      <c r="AC101" t="s">
        <v>26</v>
      </c>
      <c r="AD101" t="s">
        <v>2839</v>
      </c>
      <c r="AE101" t="s">
        <v>2840</v>
      </c>
      <c r="AF101" t="s">
        <v>2841</v>
      </c>
      <c r="AG101" t="s">
        <v>2842</v>
      </c>
      <c r="AH101" t="s">
        <v>1511</v>
      </c>
      <c r="AI101" t="e">
        <v>#N/A</v>
      </c>
      <c r="AJ101" t="s">
        <v>2843</v>
      </c>
      <c r="AK101" t="s">
        <v>26</v>
      </c>
      <c r="AL101" t="s">
        <v>26</v>
      </c>
      <c r="AM101" t="s">
        <v>26</v>
      </c>
      <c r="AN101" t="e">
        <v>#N/A</v>
      </c>
      <c r="AO101" t="s">
        <v>26</v>
      </c>
      <c r="AP101" t="s">
        <v>26</v>
      </c>
      <c r="AQ101" t="s">
        <v>26</v>
      </c>
      <c r="AR101" t="s">
        <v>26</v>
      </c>
      <c r="AS101" t="e">
        <v>#N/A</v>
      </c>
      <c r="AT101" t="s">
        <v>26</v>
      </c>
      <c r="AU101" t="s">
        <v>26</v>
      </c>
      <c r="AV101" t="e">
        <v>#N/A</v>
      </c>
      <c r="AW101" t="s">
        <v>26</v>
      </c>
      <c r="AX101" t="s">
        <v>26</v>
      </c>
      <c r="AY101" t="s">
        <v>26</v>
      </c>
      <c r="AZ101" t="s">
        <v>26</v>
      </c>
      <c r="BA101" t="s">
        <v>26</v>
      </c>
      <c r="BB101" t="s">
        <v>26</v>
      </c>
      <c r="BC101" t="s">
        <v>26</v>
      </c>
      <c r="BD101" t="s">
        <v>26</v>
      </c>
      <c r="BE101" t="s">
        <v>26</v>
      </c>
      <c r="BF101" t="s">
        <v>26</v>
      </c>
      <c r="BG101" t="s">
        <v>26</v>
      </c>
      <c r="BH101" t="s">
        <v>26</v>
      </c>
      <c r="BI101" t="s">
        <v>26</v>
      </c>
      <c r="BJ101" t="s">
        <v>26</v>
      </c>
      <c r="BK101" t="s">
        <v>26</v>
      </c>
      <c r="BL101" t="s">
        <v>26</v>
      </c>
      <c r="BM101" t="s">
        <v>26</v>
      </c>
      <c r="BN101" t="s">
        <v>26</v>
      </c>
      <c r="BO101" t="s">
        <v>26</v>
      </c>
      <c r="BP101" t="s">
        <v>26</v>
      </c>
      <c r="BQ101" t="s">
        <v>26</v>
      </c>
      <c r="BR101" t="s">
        <v>26</v>
      </c>
      <c r="BS101" t="s">
        <v>26</v>
      </c>
      <c r="BT101" t="s">
        <v>26</v>
      </c>
      <c r="BU101" t="s">
        <v>26</v>
      </c>
      <c r="BV101" t="s">
        <v>26</v>
      </c>
    </row>
    <row r="102" spans="1:74" hidden="1" x14ac:dyDescent="0.25">
      <c r="A102" t="s">
        <v>1220</v>
      </c>
      <c r="B102" t="s">
        <v>1221</v>
      </c>
      <c r="C102">
        <v>258</v>
      </c>
      <c r="D102" t="s">
        <v>913</v>
      </c>
      <c r="E102" t="s">
        <v>913</v>
      </c>
      <c r="F102" t="s">
        <v>1555</v>
      </c>
      <c r="G102" t="s">
        <v>1556</v>
      </c>
      <c r="H102" t="s">
        <v>667</v>
      </c>
      <c r="I102" t="s">
        <v>19</v>
      </c>
      <c r="J102" t="s">
        <v>915</v>
      </c>
      <c r="K102" t="s">
        <v>1557</v>
      </c>
      <c r="M102" t="s">
        <v>1558</v>
      </c>
      <c r="N102" t="s">
        <v>1559</v>
      </c>
      <c r="O102">
        <v>80112</v>
      </c>
      <c r="P102" t="s">
        <v>667</v>
      </c>
      <c r="Q102" t="s">
        <v>1232</v>
      </c>
      <c r="T102" t="s">
        <v>912</v>
      </c>
      <c r="V102" t="s">
        <v>916</v>
      </c>
      <c r="W102" t="s">
        <v>917</v>
      </c>
      <c r="Z102" t="s">
        <v>912</v>
      </c>
      <c r="AC102" t="s">
        <v>2844</v>
      </c>
      <c r="AD102" t="s">
        <v>2845</v>
      </c>
      <c r="AE102" t="s">
        <v>2846</v>
      </c>
      <c r="AF102" t="s">
        <v>2847</v>
      </c>
      <c r="AG102" t="s">
        <v>2848</v>
      </c>
      <c r="AH102" t="s">
        <v>1556</v>
      </c>
      <c r="AI102" t="e">
        <v>#N/A</v>
      </c>
      <c r="AJ102" t="s">
        <v>26</v>
      </c>
      <c r="AK102" t="s">
        <v>26</v>
      </c>
      <c r="AL102" t="s">
        <v>2849</v>
      </c>
      <c r="AM102" t="s">
        <v>2850</v>
      </c>
      <c r="AN102" t="e">
        <v>#N/A</v>
      </c>
      <c r="AO102" t="s">
        <v>26</v>
      </c>
      <c r="AP102" t="s">
        <v>26</v>
      </c>
      <c r="AQ102" t="s">
        <v>26</v>
      </c>
      <c r="AR102" t="s">
        <v>26</v>
      </c>
      <c r="AS102" t="e">
        <v>#N/A</v>
      </c>
      <c r="AT102" t="s">
        <v>26</v>
      </c>
      <c r="AU102" t="s">
        <v>26</v>
      </c>
      <c r="AV102" t="e">
        <v>#N/A</v>
      </c>
      <c r="AW102" t="s">
        <v>26</v>
      </c>
      <c r="AX102" t="s">
        <v>26</v>
      </c>
      <c r="AY102" t="s">
        <v>26</v>
      </c>
      <c r="AZ102" t="s">
        <v>26</v>
      </c>
      <c r="BA102" t="s">
        <v>26</v>
      </c>
      <c r="BB102" t="s">
        <v>26</v>
      </c>
      <c r="BC102" t="s">
        <v>26</v>
      </c>
      <c r="BD102" t="s">
        <v>26</v>
      </c>
      <c r="BE102" t="s">
        <v>26</v>
      </c>
      <c r="BF102" t="s">
        <v>26</v>
      </c>
      <c r="BG102" t="s">
        <v>2850</v>
      </c>
      <c r="BH102" t="s">
        <v>2851</v>
      </c>
      <c r="BI102" t="s">
        <v>2852</v>
      </c>
      <c r="BJ102" t="s">
        <v>2853</v>
      </c>
      <c r="BK102" t="s">
        <v>2854</v>
      </c>
      <c r="BL102" t="s">
        <v>26</v>
      </c>
      <c r="BM102" t="s">
        <v>26</v>
      </c>
      <c r="BN102" t="s">
        <v>2855</v>
      </c>
      <c r="BO102" t="s">
        <v>1559</v>
      </c>
      <c r="BP102" t="s">
        <v>2856</v>
      </c>
      <c r="BQ102" t="s">
        <v>2570</v>
      </c>
      <c r="BR102" t="s">
        <v>2857</v>
      </c>
      <c r="BS102" t="s">
        <v>26</v>
      </c>
      <c r="BT102" t="s">
        <v>26</v>
      </c>
      <c r="BU102" t="s">
        <v>26</v>
      </c>
      <c r="BV102" t="s">
        <v>26</v>
      </c>
    </row>
    <row r="103" spans="1:74" hidden="1" x14ac:dyDescent="0.25">
      <c r="A103" t="s">
        <v>1220</v>
      </c>
      <c r="B103" t="s">
        <v>1221</v>
      </c>
      <c r="C103">
        <v>259</v>
      </c>
      <c r="D103" t="s">
        <v>311</v>
      </c>
      <c r="E103" t="s">
        <v>2528</v>
      </c>
      <c r="F103" t="s">
        <v>1560</v>
      </c>
      <c r="H103" t="s">
        <v>792</v>
      </c>
      <c r="I103" t="s">
        <v>19</v>
      </c>
      <c r="J103" t="s">
        <v>312</v>
      </c>
      <c r="K103" t="s">
        <v>1561</v>
      </c>
      <c r="L103" t="s">
        <v>1562</v>
      </c>
      <c r="M103" t="s">
        <v>1563</v>
      </c>
      <c r="O103">
        <v>1307</v>
      </c>
      <c r="P103" t="s">
        <v>792</v>
      </c>
      <c r="Q103" t="s">
        <v>1564</v>
      </c>
      <c r="R103" t="s">
        <v>309</v>
      </c>
      <c r="S103" t="s">
        <v>1565</v>
      </c>
      <c r="V103" t="s">
        <v>314</v>
      </c>
      <c r="W103" t="s">
        <v>315</v>
      </c>
      <c r="X103" t="s">
        <v>266</v>
      </c>
      <c r="Y103" t="s">
        <v>313</v>
      </c>
      <c r="AC103" t="s">
        <v>2858</v>
      </c>
      <c r="AD103" t="s">
        <v>2859</v>
      </c>
      <c r="AE103" t="s">
        <v>26</v>
      </c>
      <c r="AF103" t="s">
        <v>26</v>
      </c>
      <c r="AG103" t="s">
        <v>26</v>
      </c>
      <c r="AH103" t="s">
        <v>26</v>
      </c>
      <c r="AI103" t="e">
        <v>#N/A</v>
      </c>
      <c r="AJ103" t="s">
        <v>26</v>
      </c>
      <c r="AK103" t="s">
        <v>26</v>
      </c>
      <c r="AL103" t="s">
        <v>26</v>
      </c>
      <c r="AM103" t="s">
        <v>26</v>
      </c>
      <c r="AN103" t="e">
        <v>#N/A</v>
      </c>
      <c r="AO103" t="s">
        <v>26</v>
      </c>
      <c r="AP103" t="s">
        <v>26</v>
      </c>
      <c r="AQ103" t="s">
        <v>26</v>
      </c>
      <c r="AR103" t="s">
        <v>26</v>
      </c>
      <c r="AS103" t="e">
        <v>#N/A</v>
      </c>
      <c r="AT103" t="s">
        <v>26</v>
      </c>
      <c r="AU103" t="s">
        <v>26</v>
      </c>
      <c r="AV103" t="e">
        <v>#N/A</v>
      </c>
      <c r="AW103" t="s">
        <v>26</v>
      </c>
      <c r="AX103" t="s">
        <v>26</v>
      </c>
      <c r="AY103" t="s">
        <v>26</v>
      </c>
      <c r="AZ103" t="s">
        <v>26</v>
      </c>
      <c r="BA103" t="s">
        <v>26</v>
      </c>
      <c r="BB103" t="s">
        <v>26</v>
      </c>
      <c r="BC103" t="s">
        <v>26</v>
      </c>
      <c r="BD103" t="s">
        <v>26</v>
      </c>
      <c r="BE103" t="s">
        <v>26</v>
      </c>
      <c r="BF103" t="s">
        <v>26</v>
      </c>
      <c r="BG103" t="s">
        <v>26</v>
      </c>
      <c r="BH103" t="s">
        <v>26</v>
      </c>
      <c r="BI103" t="s">
        <v>26</v>
      </c>
      <c r="BJ103" t="s">
        <v>26</v>
      </c>
      <c r="BK103" t="s">
        <v>26</v>
      </c>
      <c r="BL103" t="s">
        <v>26</v>
      </c>
      <c r="BM103" t="s">
        <v>26</v>
      </c>
      <c r="BN103" t="s">
        <v>26</v>
      </c>
      <c r="BO103" t="s">
        <v>26</v>
      </c>
      <c r="BP103" t="s">
        <v>26</v>
      </c>
      <c r="BQ103" t="s">
        <v>26</v>
      </c>
      <c r="BR103" t="s">
        <v>26</v>
      </c>
      <c r="BS103" t="s">
        <v>26</v>
      </c>
      <c r="BT103" t="s">
        <v>26</v>
      </c>
      <c r="BU103" t="s">
        <v>3140</v>
      </c>
      <c r="BV103" t="s">
        <v>3140</v>
      </c>
    </row>
    <row r="104" spans="1:74" hidden="1" x14ac:dyDescent="0.25">
      <c r="A104" t="s">
        <v>1220</v>
      </c>
      <c r="B104" t="s">
        <v>1221</v>
      </c>
      <c r="C104">
        <v>260</v>
      </c>
      <c r="D104" t="s">
        <v>318</v>
      </c>
      <c r="E104" t="s">
        <v>318</v>
      </c>
      <c r="F104" t="s">
        <v>1533</v>
      </c>
      <c r="G104" t="s">
        <v>1299</v>
      </c>
      <c r="H104" t="s">
        <v>667</v>
      </c>
      <c r="I104" t="s">
        <v>19</v>
      </c>
      <c r="J104" t="s">
        <v>319</v>
      </c>
      <c r="K104" t="s">
        <v>1566</v>
      </c>
      <c r="M104" t="s">
        <v>1567</v>
      </c>
      <c r="N104" t="s">
        <v>1299</v>
      </c>
      <c r="O104">
        <v>94104</v>
      </c>
      <c r="P104" t="s">
        <v>667</v>
      </c>
      <c r="Q104" t="s">
        <v>1232</v>
      </c>
      <c r="S104" t="s">
        <v>1568</v>
      </c>
      <c r="T104" t="s">
        <v>918</v>
      </c>
      <c r="V104" t="s">
        <v>320</v>
      </c>
      <c r="W104" t="s">
        <v>321</v>
      </c>
      <c r="X104" t="s">
        <v>24</v>
      </c>
      <c r="Y104" t="s">
        <v>316</v>
      </c>
      <c r="Z104" t="s">
        <v>918</v>
      </c>
      <c r="AC104" t="s">
        <v>26</v>
      </c>
      <c r="AD104" t="s">
        <v>2860</v>
      </c>
      <c r="AE104" t="s">
        <v>2861</v>
      </c>
      <c r="AF104" t="s">
        <v>2862</v>
      </c>
      <c r="AG104" t="s">
        <v>2863</v>
      </c>
      <c r="AH104" t="s">
        <v>1299</v>
      </c>
      <c r="AI104" t="e">
        <v>#N/A</v>
      </c>
      <c r="AJ104" t="s">
        <v>26</v>
      </c>
      <c r="AK104" t="s">
        <v>26</v>
      </c>
      <c r="AL104" t="s">
        <v>26</v>
      </c>
      <c r="AM104" t="s">
        <v>26</v>
      </c>
      <c r="AN104" t="e">
        <v>#N/A</v>
      </c>
      <c r="AO104" t="s">
        <v>26</v>
      </c>
      <c r="AP104" t="s">
        <v>26</v>
      </c>
      <c r="AQ104" t="s">
        <v>26</v>
      </c>
      <c r="AR104" t="s">
        <v>26</v>
      </c>
      <c r="AS104" t="e">
        <v>#N/A</v>
      </c>
      <c r="AT104" t="s">
        <v>26</v>
      </c>
      <c r="AU104" t="s">
        <v>26</v>
      </c>
      <c r="AV104" t="e">
        <v>#N/A</v>
      </c>
      <c r="AW104" t="s">
        <v>26</v>
      </c>
      <c r="AX104" t="s">
        <v>26</v>
      </c>
      <c r="AY104" t="s">
        <v>26</v>
      </c>
      <c r="AZ104" t="s">
        <v>26</v>
      </c>
      <c r="BA104" t="s">
        <v>26</v>
      </c>
      <c r="BB104" t="s">
        <v>26</v>
      </c>
      <c r="BC104" t="s">
        <v>26</v>
      </c>
      <c r="BD104" t="s">
        <v>26</v>
      </c>
      <c r="BE104" t="s">
        <v>26</v>
      </c>
      <c r="BF104" t="s">
        <v>26</v>
      </c>
      <c r="BG104" t="s">
        <v>26</v>
      </c>
      <c r="BH104" t="s">
        <v>26</v>
      </c>
      <c r="BI104" t="s">
        <v>26</v>
      </c>
      <c r="BJ104" t="s">
        <v>26</v>
      </c>
      <c r="BK104" t="s">
        <v>26</v>
      </c>
      <c r="BL104" t="s">
        <v>26</v>
      </c>
      <c r="BM104" t="s">
        <v>26</v>
      </c>
      <c r="BN104" t="s">
        <v>26</v>
      </c>
      <c r="BO104" t="s">
        <v>26</v>
      </c>
      <c r="BP104" t="s">
        <v>26</v>
      </c>
      <c r="BQ104" t="s">
        <v>26</v>
      </c>
      <c r="BR104" t="s">
        <v>26</v>
      </c>
      <c r="BS104" t="s">
        <v>26</v>
      </c>
      <c r="BT104" t="s">
        <v>26</v>
      </c>
      <c r="BU104" t="s">
        <v>26</v>
      </c>
      <c r="BV104" t="s">
        <v>3140</v>
      </c>
    </row>
    <row r="105" spans="1:74" hidden="1" x14ac:dyDescent="0.25">
      <c r="A105" t="s">
        <v>1220</v>
      </c>
      <c r="B105" t="s">
        <v>1221</v>
      </c>
      <c r="C105">
        <v>261</v>
      </c>
      <c r="D105" t="s">
        <v>1569</v>
      </c>
      <c r="E105" t="s">
        <v>1569</v>
      </c>
      <c r="I105" t="s">
        <v>19</v>
      </c>
      <c r="J105" t="s">
        <v>1570</v>
      </c>
      <c r="Q105" t="s">
        <v>1571</v>
      </c>
      <c r="AC105" t="s">
        <v>2864</v>
      </c>
      <c r="AD105" t="s">
        <v>2865</v>
      </c>
      <c r="AE105" t="s">
        <v>2866</v>
      </c>
      <c r="AF105" t="s">
        <v>2867</v>
      </c>
      <c r="AG105" t="s">
        <v>2868</v>
      </c>
      <c r="AH105" t="s">
        <v>1646</v>
      </c>
      <c r="AI105" t="e">
        <v>#N/A</v>
      </c>
      <c r="AJ105" t="s">
        <v>26</v>
      </c>
      <c r="AK105" t="s">
        <v>26</v>
      </c>
      <c r="AL105" t="s">
        <v>2869</v>
      </c>
      <c r="AM105" t="s">
        <v>2870</v>
      </c>
      <c r="AN105" t="e">
        <v>#N/A</v>
      </c>
      <c r="AO105" t="s">
        <v>26</v>
      </c>
      <c r="AP105" t="s">
        <v>26</v>
      </c>
      <c r="AQ105" t="s">
        <v>26</v>
      </c>
      <c r="AR105" t="s">
        <v>26</v>
      </c>
      <c r="AS105" t="e">
        <v>#N/A</v>
      </c>
      <c r="AT105" t="s">
        <v>26</v>
      </c>
      <c r="AU105" t="s">
        <v>26</v>
      </c>
      <c r="AV105" t="e">
        <v>#N/A</v>
      </c>
      <c r="AW105" t="s">
        <v>26</v>
      </c>
      <c r="AX105" t="s">
        <v>26</v>
      </c>
      <c r="AY105" t="s">
        <v>26</v>
      </c>
      <c r="AZ105" t="s">
        <v>26</v>
      </c>
      <c r="BA105" t="s">
        <v>26</v>
      </c>
      <c r="BB105" t="s">
        <v>26</v>
      </c>
      <c r="BC105" t="s">
        <v>26</v>
      </c>
      <c r="BD105" t="s">
        <v>26</v>
      </c>
      <c r="BE105" t="s">
        <v>26</v>
      </c>
      <c r="BF105" t="s">
        <v>26</v>
      </c>
      <c r="BG105" t="s">
        <v>2870</v>
      </c>
      <c r="BH105" t="s">
        <v>2871</v>
      </c>
      <c r="BI105" t="s">
        <v>2872</v>
      </c>
      <c r="BJ105" t="s">
        <v>470</v>
      </c>
      <c r="BK105" t="s">
        <v>2873</v>
      </c>
      <c r="BL105" t="s">
        <v>26</v>
      </c>
      <c r="BM105" t="s">
        <v>26</v>
      </c>
      <c r="BN105" t="s">
        <v>2874</v>
      </c>
      <c r="BO105" t="s">
        <v>1299</v>
      </c>
      <c r="BP105" t="s">
        <v>2875</v>
      </c>
      <c r="BQ105" t="s">
        <v>2570</v>
      </c>
      <c r="BR105" t="s">
        <v>2876</v>
      </c>
      <c r="BS105" t="s">
        <v>26</v>
      </c>
      <c r="BT105" t="s">
        <v>26</v>
      </c>
      <c r="BU105" t="s">
        <v>26</v>
      </c>
      <c r="BV105" t="s">
        <v>26</v>
      </c>
    </row>
    <row r="106" spans="1:74" hidden="1" x14ac:dyDescent="0.25">
      <c r="A106" t="s">
        <v>1220</v>
      </c>
      <c r="B106" t="s">
        <v>1221</v>
      </c>
      <c r="C106">
        <v>262</v>
      </c>
      <c r="D106" t="s">
        <v>920</v>
      </c>
      <c r="E106" t="s">
        <v>920</v>
      </c>
      <c r="F106" t="s">
        <v>1572</v>
      </c>
      <c r="G106" t="s">
        <v>1229</v>
      </c>
      <c r="H106" t="s">
        <v>667</v>
      </c>
      <c r="I106" t="s">
        <v>19</v>
      </c>
      <c r="J106" t="s">
        <v>922</v>
      </c>
      <c r="K106" t="s">
        <v>1573</v>
      </c>
      <c r="M106" t="s">
        <v>1574</v>
      </c>
      <c r="N106" t="s">
        <v>1229</v>
      </c>
      <c r="O106" t="s">
        <v>1575</v>
      </c>
      <c r="P106" t="s">
        <v>667</v>
      </c>
      <c r="Q106" t="s">
        <v>1232</v>
      </c>
      <c r="T106" t="s">
        <v>919</v>
      </c>
      <c r="V106" t="s">
        <v>923</v>
      </c>
      <c r="W106" t="s">
        <v>924</v>
      </c>
      <c r="X106" t="s">
        <v>156</v>
      </c>
      <c r="Z106" t="s">
        <v>919</v>
      </c>
      <c r="AC106" t="s">
        <v>26</v>
      </c>
      <c r="AD106" t="s">
        <v>2877</v>
      </c>
      <c r="AE106" t="s">
        <v>2878</v>
      </c>
      <c r="AF106" t="s">
        <v>2879</v>
      </c>
      <c r="AG106" t="s">
        <v>2880</v>
      </c>
      <c r="AH106" t="s">
        <v>1229</v>
      </c>
      <c r="AI106" t="e">
        <v>#N/A</v>
      </c>
      <c r="AJ106" t="s">
        <v>26</v>
      </c>
      <c r="AK106" t="s">
        <v>26</v>
      </c>
      <c r="AL106" t="s">
        <v>26</v>
      </c>
      <c r="AM106" t="s">
        <v>26</v>
      </c>
      <c r="AN106" t="e">
        <v>#N/A</v>
      </c>
      <c r="AO106" t="s">
        <v>26</v>
      </c>
      <c r="AP106" t="s">
        <v>26</v>
      </c>
      <c r="AQ106" t="s">
        <v>26</v>
      </c>
      <c r="AR106" t="s">
        <v>26</v>
      </c>
      <c r="AS106" t="e">
        <v>#N/A</v>
      </c>
      <c r="AT106" t="s">
        <v>26</v>
      </c>
      <c r="AU106" t="s">
        <v>26</v>
      </c>
      <c r="AV106" t="e">
        <v>#N/A</v>
      </c>
      <c r="AW106" t="s">
        <v>26</v>
      </c>
      <c r="AX106" t="s">
        <v>26</v>
      </c>
      <c r="AY106" t="s">
        <v>26</v>
      </c>
      <c r="AZ106" t="s">
        <v>26</v>
      </c>
      <c r="BA106" t="s">
        <v>26</v>
      </c>
      <c r="BB106" t="s">
        <v>26</v>
      </c>
      <c r="BC106" t="s">
        <v>26</v>
      </c>
      <c r="BD106" t="s">
        <v>26</v>
      </c>
      <c r="BE106" t="s">
        <v>26</v>
      </c>
      <c r="BF106" t="s">
        <v>26</v>
      </c>
      <c r="BG106" t="s">
        <v>26</v>
      </c>
      <c r="BH106" t="s">
        <v>26</v>
      </c>
      <c r="BI106" t="s">
        <v>26</v>
      </c>
      <c r="BJ106" t="s">
        <v>26</v>
      </c>
      <c r="BK106" t="s">
        <v>26</v>
      </c>
      <c r="BL106" t="s">
        <v>26</v>
      </c>
      <c r="BM106" t="s">
        <v>26</v>
      </c>
      <c r="BN106" t="s">
        <v>26</v>
      </c>
      <c r="BO106" t="s">
        <v>26</v>
      </c>
      <c r="BP106" t="s">
        <v>26</v>
      </c>
      <c r="BQ106" t="s">
        <v>26</v>
      </c>
      <c r="BR106" t="s">
        <v>26</v>
      </c>
      <c r="BS106" t="s">
        <v>26</v>
      </c>
      <c r="BT106" t="s">
        <v>26</v>
      </c>
      <c r="BU106" t="s">
        <v>26</v>
      </c>
      <c r="BV106" t="s">
        <v>26</v>
      </c>
    </row>
    <row r="107" spans="1:74" hidden="1" x14ac:dyDescent="0.25">
      <c r="A107" t="s">
        <v>1220</v>
      </c>
      <c r="B107" t="s">
        <v>1221</v>
      </c>
      <c r="C107">
        <v>263</v>
      </c>
      <c r="D107" t="s">
        <v>926</v>
      </c>
      <c r="E107" t="s">
        <v>926</v>
      </c>
      <c r="F107" t="s">
        <v>1362</v>
      </c>
      <c r="G107" t="s">
        <v>1299</v>
      </c>
      <c r="H107" t="s">
        <v>667</v>
      </c>
      <c r="I107" t="s">
        <v>19</v>
      </c>
      <c r="J107" t="s">
        <v>928</v>
      </c>
      <c r="K107" t="s">
        <v>1576</v>
      </c>
      <c r="M107" t="s">
        <v>1382</v>
      </c>
      <c r="N107" t="s">
        <v>1383</v>
      </c>
      <c r="O107">
        <v>84111</v>
      </c>
      <c r="P107" t="s">
        <v>667</v>
      </c>
      <c r="Q107" t="s">
        <v>1232</v>
      </c>
      <c r="T107" t="s">
        <v>925</v>
      </c>
      <c r="V107" t="s">
        <v>929</v>
      </c>
      <c r="W107" t="s">
        <v>930</v>
      </c>
      <c r="X107" t="s">
        <v>156</v>
      </c>
      <c r="Z107" t="s">
        <v>925</v>
      </c>
      <c r="AC107" t="s">
        <v>26</v>
      </c>
      <c r="AD107" t="s">
        <v>2881</v>
      </c>
      <c r="AE107" t="s">
        <v>2882</v>
      </c>
      <c r="AF107" t="s">
        <v>2883</v>
      </c>
      <c r="AG107" t="s">
        <v>2591</v>
      </c>
      <c r="AH107" t="s">
        <v>1383</v>
      </c>
      <c r="AI107" t="e">
        <v>#N/A</v>
      </c>
      <c r="AJ107" t="s">
        <v>26</v>
      </c>
      <c r="AK107" t="s">
        <v>26</v>
      </c>
      <c r="AL107" t="s">
        <v>26</v>
      </c>
      <c r="AM107" t="s">
        <v>26</v>
      </c>
      <c r="AN107" t="e">
        <v>#N/A</v>
      </c>
      <c r="AO107" t="s">
        <v>26</v>
      </c>
      <c r="AP107" t="s">
        <v>26</v>
      </c>
      <c r="AQ107" t="s">
        <v>26</v>
      </c>
      <c r="AR107" t="s">
        <v>26</v>
      </c>
      <c r="AS107" t="e">
        <v>#N/A</v>
      </c>
      <c r="AT107" t="s">
        <v>26</v>
      </c>
      <c r="AU107" t="s">
        <v>26</v>
      </c>
      <c r="AV107" t="e">
        <v>#N/A</v>
      </c>
      <c r="AW107" t="s">
        <v>26</v>
      </c>
      <c r="AX107" t="s">
        <v>26</v>
      </c>
      <c r="AY107" t="s">
        <v>26</v>
      </c>
      <c r="AZ107" t="s">
        <v>26</v>
      </c>
      <c r="BA107" t="s">
        <v>26</v>
      </c>
      <c r="BB107" t="s">
        <v>26</v>
      </c>
      <c r="BC107" t="s">
        <v>26</v>
      </c>
      <c r="BD107" t="s">
        <v>26</v>
      </c>
      <c r="BE107" t="s">
        <v>26</v>
      </c>
      <c r="BF107" t="s">
        <v>26</v>
      </c>
      <c r="BG107" t="s">
        <v>26</v>
      </c>
      <c r="BH107" t="s">
        <v>26</v>
      </c>
      <c r="BI107" t="s">
        <v>26</v>
      </c>
      <c r="BJ107" t="s">
        <v>26</v>
      </c>
      <c r="BK107" t="s">
        <v>26</v>
      </c>
      <c r="BL107" t="s">
        <v>26</v>
      </c>
      <c r="BM107" t="s">
        <v>26</v>
      </c>
      <c r="BN107" t="s">
        <v>26</v>
      </c>
      <c r="BO107" t="s">
        <v>26</v>
      </c>
      <c r="BP107" t="s">
        <v>26</v>
      </c>
      <c r="BQ107" t="s">
        <v>26</v>
      </c>
      <c r="BR107" t="s">
        <v>26</v>
      </c>
      <c r="BS107" t="s">
        <v>26</v>
      </c>
      <c r="BT107" t="s">
        <v>26</v>
      </c>
      <c r="BU107" t="s">
        <v>26</v>
      </c>
      <c r="BV107" t="s">
        <v>26</v>
      </c>
    </row>
    <row r="108" spans="1:74" hidden="1" x14ac:dyDescent="0.25">
      <c r="A108" t="s">
        <v>1220</v>
      </c>
      <c r="B108" t="s">
        <v>1221</v>
      </c>
      <c r="C108">
        <v>264</v>
      </c>
      <c r="D108" t="s">
        <v>324</v>
      </c>
      <c r="E108" t="s">
        <v>2529</v>
      </c>
      <c r="F108" t="s">
        <v>1577</v>
      </c>
      <c r="G108" t="s">
        <v>1524</v>
      </c>
      <c r="H108" t="s">
        <v>770</v>
      </c>
      <c r="I108" t="s">
        <v>43</v>
      </c>
      <c r="J108" t="s">
        <v>325</v>
      </c>
      <c r="K108" t="s">
        <v>1578</v>
      </c>
      <c r="M108" t="s">
        <v>1579</v>
      </c>
      <c r="N108" t="s">
        <v>1524</v>
      </c>
      <c r="O108" t="s">
        <v>1580</v>
      </c>
      <c r="P108" t="s">
        <v>770</v>
      </c>
      <c r="Q108" t="s">
        <v>1241</v>
      </c>
      <c r="R108" t="s">
        <v>327</v>
      </c>
      <c r="S108" t="s">
        <v>1581</v>
      </c>
      <c r="T108" t="s">
        <v>931</v>
      </c>
      <c r="V108" t="s">
        <v>154</v>
      </c>
      <c r="W108" t="s">
        <v>326</v>
      </c>
      <c r="X108" t="s">
        <v>185</v>
      </c>
      <c r="Y108" t="s">
        <v>322</v>
      </c>
      <c r="Z108" t="s">
        <v>931</v>
      </c>
      <c r="AC108" t="s">
        <v>2884</v>
      </c>
      <c r="AD108" t="s">
        <v>2885</v>
      </c>
      <c r="AE108" t="s">
        <v>2886</v>
      </c>
      <c r="AF108" t="s">
        <v>26</v>
      </c>
      <c r="AG108" t="s">
        <v>2887</v>
      </c>
      <c r="AH108" t="s">
        <v>2824</v>
      </c>
      <c r="AI108" t="e">
        <v>#N/A</v>
      </c>
      <c r="AJ108" t="s">
        <v>26</v>
      </c>
      <c r="AK108" t="s">
        <v>26</v>
      </c>
      <c r="AL108" t="s">
        <v>26</v>
      </c>
      <c r="AM108" t="s">
        <v>26</v>
      </c>
      <c r="AN108" t="e">
        <v>#N/A</v>
      </c>
      <c r="AO108" t="s">
        <v>26</v>
      </c>
      <c r="AP108" t="s">
        <v>26</v>
      </c>
      <c r="AQ108" t="s">
        <v>26</v>
      </c>
      <c r="AR108" t="s">
        <v>26</v>
      </c>
      <c r="AS108" t="e">
        <v>#N/A</v>
      </c>
      <c r="AT108" t="s">
        <v>26</v>
      </c>
      <c r="AU108" t="s">
        <v>26</v>
      </c>
      <c r="AV108" t="e">
        <v>#N/A</v>
      </c>
      <c r="AW108" t="s">
        <v>26</v>
      </c>
      <c r="AX108" t="s">
        <v>26</v>
      </c>
      <c r="AY108" t="s">
        <v>26</v>
      </c>
      <c r="AZ108" t="s">
        <v>26</v>
      </c>
      <c r="BA108" t="s">
        <v>26</v>
      </c>
      <c r="BB108" t="s">
        <v>26</v>
      </c>
      <c r="BC108" t="s">
        <v>26</v>
      </c>
      <c r="BD108" t="s">
        <v>26</v>
      </c>
      <c r="BE108" t="s">
        <v>26</v>
      </c>
      <c r="BF108" t="s">
        <v>26</v>
      </c>
      <c r="BG108" t="s">
        <v>26</v>
      </c>
      <c r="BH108" t="s">
        <v>26</v>
      </c>
      <c r="BI108" t="s">
        <v>26</v>
      </c>
      <c r="BJ108" t="s">
        <v>26</v>
      </c>
      <c r="BK108" t="s">
        <v>26</v>
      </c>
      <c r="BL108" t="s">
        <v>26</v>
      </c>
      <c r="BM108" t="s">
        <v>26</v>
      </c>
      <c r="BN108" t="s">
        <v>26</v>
      </c>
      <c r="BO108" t="s">
        <v>26</v>
      </c>
      <c r="BP108" t="s">
        <v>26</v>
      </c>
      <c r="BQ108" t="s">
        <v>26</v>
      </c>
      <c r="BR108" t="s">
        <v>26</v>
      </c>
      <c r="BS108" t="s">
        <v>26</v>
      </c>
      <c r="BT108" t="s">
        <v>26</v>
      </c>
      <c r="BU108" t="s">
        <v>3140</v>
      </c>
      <c r="BV108" t="s">
        <v>3140</v>
      </c>
    </row>
    <row r="109" spans="1:74" hidden="1" x14ac:dyDescent="0.25">
      <c r="A109" t="s">
        <v>1220</v>
      </c>
      <c r="B109" t="s">
        <v>1221</v>
      </c>
      <c r="C109">
        <v>264</v>
      </c>
      <c r="D109" t="s">
        <v>324</v>
      </c>
      <c r="E109" t="s">
        <v>2529</v>
      </c>
      <c r="F109" t="s">
        <v>1577</v>
      </c>
      <c r="G109" t="s">
        <v>1524</v>
      </c>
      <c r="H109" t="s">
        <v>770</v>
      </c>
      <c r="I109" t="s">
        <v>19</v>
      </c>
      <c r="J109" t="s">
        <v>1582</v>
      </c>
      <c r="M109" t="s">
        <v>1583</v>
      </c>
      <c r="N109" t="s">
        <v>1524</v>
      </c>
      <c r="P109" t="s">
        <v>770</v>
      </c>
      <c r="Q109" t="s">
        <v>1232</v>
      </c>
      <c r="AC109" t="s">
        <v>2884</v>
      </c>
      <c r="AD109" t="s">
        <v>2885</v>
      </c>
      <c r="AE109" t="s">
        <v>2886</v>
      </c>
      <c r="AF109" t="s">
        <v>26</v>
      </c>
      <c r="AG109" t="s">
        <v>2887</v>
      </c>
      <c r="AH109" t="s">
        <v>2824</v>
      </c>
      <c r="AI109" t="e">
        <v>#N/A</v>
      </c>
      <c r="AJ109" t="s">
        <v>26</v>
      </c>
      <c r="AK109" t="s">
        <v>26</v>
      </c>
      <c r="AL109" t="s">
        <v>26</v>
      </c>
      <c r="AM109" t="s">
        <v>26</v>
      </c>
      <c r="AN109" t="e">
        <v>#N/A</v>
      </c>
      <c r="AO109" t="s">
        <v>26</v>
      </c>
      <c r="AP109" t="s">
        <v>26</v>
      </c>
      <c r="AQ109" t="s">
        <v>26</v>
      </c>
      <c r="AR109" t="s">
        <v>26</v>
      </c>
      <c r="AS109" t="e">
        <v>#N/A</v>
      </c>
      <c r="AT109" t="s">
        <v>26</v>
      </c>
      <c r="AU109" t="s">
        <v>26</v>
      </c>
      <c r="AV109" t="e">
        <v>#N/A</v>
      </c>
      <c r="AW109" t="s">
        <v>26</v>
      </c>
      <c r="AX109" t="s">
        <v>26</v>
      </c>
      <c r="AY109" t="s">
        <v>26</v>
      </c>
      <c r="AZ109" t="s">
        <v>26</v>
      </c>
      <c r="BA109" t="s">
        <v>26</v>
      </c>
      <c r="BB109" t="s">
        <v>26</v>
      </c>
      <c r="BC109" t="s">
        <v>26</v>
      </c>
      <c r="BD109" t="s">
        <v>26</v>
      </c>
      <c r="BE109" t="s">
        <v>26</v>
      </c>
      <c r="BF109" t="s">
        <v>26</v>
      </c>
      <c r="BG109" t="s">
        <v>26</v>
      </c>
      <c r="BH109" t="s">
        <v>26</v>
      </c>
      <c r="BI109" t="s">
        <v>26</v>
      </c>
      <c r="BJ109" t="s">
        <v>26</v>
      </c>
      <c r="BK109" t="s">
        <v>26</v>
      </c>
      <c r="BL109" t="s">
        <v>26</v>
      </c>
      <c r="BM109" t="s">
        <v>26</v>
      </c>
      <c r="BN109" t="s">
        <v>26</v>
      </c>
      <c r="BO109" t="s">
        <v>26</v>
      </c>
      <c r="BP109" t="s">
        <v>26</v>
      </c>
      <c r="BQ109" t="s">
        <v>26</v>
      </c>
      <c r="BR109" t="s">
        <v>26</v>
      </c>
      <c r="BS109" t="s">
        <v>26</v>
      </c>
      <c r="BT109" t="s">
        <v>26</v>
      </c>
      <c r="BU109" t="s">
        <v>26</v>
      </c>
      <c r="BV109" t="s">
        <v>26</v>
      </c>
    </row>
    <row r="110" spans="1:74" hidden="1" x14ac:dyDescent="0.25">
      <c r="A110" t="s">
        <v>1220</v>
      </c>
      <c r="B110" t="s">
        <v>1221</v>
      </c>
      <c r="C110">
        <v>265</v>
      </c>
      <c r="D110" t="s">
        <v>330</v>
      </c>
      <c r="E110" t="s">
        <v>2530</v>
      </c>
      <c r="F110" t="s">
        <v>1584</v>
      </c>
      <c r="H110" t="s">
        <v>714</v>
      </c>
      <c r="I110" t="s">
        <v>43</v>
      </c>
      <c r="J110" t="s">
        <v>335</v>
      </c>
      <c r="K110" t="s">
        <v>1585</v>
      </c>
      <c r="L110" t="s">
        <v>1586</v>
      </c>
      <c r="M110" t="s">
        <v>1587</v>
      </c>
      <c r="O110">
        <v>50200</v>
      </c>
      <c r="P110" t="s">
        <v>714</v>
      </c>
      <c r="Q110" t="s">
        <v>1241</v>
      </c>
      <c r="R110" t="s">
        <v>339</v>
      </c>
      <c r="S110" t="s">
        <v>1588</v>
      </c>
      <c r="T110" t="s">
        <v>932</v>
      </c>
      <c r="V110" t="s">
        <v>336</v>
      </c>
      <c r="W110" t="s">
        <v>337</v>
      </c>
      <c r="X110" t="s">
        <v>338</v>
      </c>
      <c r="Y110" t="s">
        <v>334</v>
      </c>
      <c r="Z110" t="s">
        <v>932</v>
      </c>
      <c r="AC110" t="s">
        <v>26</v>
      </c>
      <c r="AD110" t="s">
        <v>2888</v>
      </c>
      <c r="AE110" t="s">
        <v>26</v>
      </c>
      <c r="AF110" t="s">
        <v>26</v>
      </c>
      <c r="AG110" t="s">
        <v>26</v>
      </c>
      <c r="AH110" t="s">
        <v>26</v>
      </c>
      <c r="AI110" t="e">
        <v>#N/A</v>
      </c>
      <c r="AJ110" t="s">
        <v>26</v>
      </c>
      <c r="AK110" t="s">
        <v>26</v>
      </c>
      <c r="AL110" t="s">
        <v>26</v>
      </c>
      <c r="AM110" t="s">
        <v>26</v>
      </c>
      <c r="AN110" t="e">
        <v>#N/A</v>
      </c>
      <c r="AO110" t="s">
        <v>26</v>
      </c>
      <c r="AP110" t="s">
        <v>26</v>
      </c>
      <c r="AQ110" t="s">
        <v>26</v>
      </c>
      <c r="AR110" t="s">
        <v>26</v>
      </c>
      <c r="AS110" t="e">
        <v>#N/A</v>
      </c>
      <c r="AT110" t="s">
        <v>26</v>
      </c>
      <c r="AU110" t="s">
        <v>26</v>
      </c>
      <c r="AV110" t="e">
        <v>#N/A</v>
      </c>
      <c r="AW110" t="s">
        <v>26</v>
      </c>
      <c r="AX110" t="s">
        <v>26</v>
      </c>
      <c r="AY110" t="s">
        <v>26</v>
      </c>
      <c r="AZ110" t="s">
        <v>26</v>
      </c>
      <c r="BA110" t="s">
        <v>26</v>
      </c>
      <c r="BB110" t="s">
        <v>26</v>
      </c>
      <c r="BC110" t="s">
        <v>26</v>
      </c>
      <c r="BD110" t="s">
        <v>26</v>
      </c>
      <c r="BE110" t="s">
        <v>26</v>
      </c>
      <c r="BF110" t="s">
        <v>26</v>
      </c>
      <c r="BG110" t="s">
        <v>26</v>
      </c>
      <c r="BH110" t="s">
        <v>26</v>
      </c>
      <c r="BI110" t="s">
        <v>26</v>
      </c>
      <c r="BJ110" t="s">
        <v>26</v>
      </c>
      <c r="BK110" t="s">
        <v>26</v>
      </c>
      <c r="BL110" t="s">
        <v>26</v>
      </c>
      <c r="BM110" t="s">
        <v>26</v>
      </c>
      <c r="BN110" t="s">
        <v>26</v>
      </c>
      <c r="BO110" t="s">
        <v>26</v>
      </c>
      <c r="BP110" t="s">
        <v>26</v>
      </c>
      <c r="BQ110" t="s">
        <v>26</v>
      </c>
      <c r="BR110" t="s">
        <v>26</v>
      </c>
      <c r="BS110" t="s">
        <v>26</v>
      </c>
      <c r="BT110" t="s">
        <v>26</v>
      </c>
      <c r="BU110" t="s">
        <v>3141</v>
      </c>
      <c r="BV110" t="s">
        <v>3142</v>
      </c>
    </row>
    <row r="111" spans="1:74" hidden="1" x14ac:dyDescent="0.25">
      <c r="A111" t="s">
        <v>1220</v>
      </c>
      <c r="B111" t="s">
        <v>1221</v>
      </c>
      <c r="C111">
        <v>265</v>
      </c>
      <c r="D111" t="s">
        <v>330</v>
      </c>
      <c r="E111" t="s">
        <v>2530</v>
      </c>
      <c r="F111" t="s">
        <v>1584</v>
      </c>
      <c r="H111" t="s">
        <v>714</v>
      </c>
      <c r="I111" t="s">
        <v>19</v>
      </c>
      <c r="J111" t="s">
        <v>331</v>
      </c>
      <c r="K111" t="s">
        <v>1589</v>
      </c>
      <c r="M111" t="s">
        <v>1590</v>
      </c>
      <c r="N111" t="s">
        <v>1591</v>
      </c>
      <c r="O111">
        <v>46624</v>
      </c>
      <c r="P111" t="s">
        <v>667</v>
      </c>
      <c r="Q111" t="s">
        <v>1592</v>
      </c>
      <c r="T111" t="s">
        <v>933</v>
      </c>
      <c r="V111" t="s">
        <v>332</v>
      </c>
      <c r="W111" t="s">
        <v>333</v>
      </c>
      <c r="X111" t="s">
        <v>24</v>
      </c>
      <c r="Y111" t="s">
        <v>328</v>
      </c>
      <c r="Z111" t="s">
        <v>933</v>
      </c>
      <c r="AC111" t="s">
        <v>26</v>
      </c>
      <c r="AD111" t="s">
        <v>2888</v>
      </c>
      <c r="AE111" t="s">
        <v>26</v>
      </c>
      <c r="AF111" t="s">
        <v>26</v>
      </c>
      <c r="AG111" t="s">
        <v>26</v>
      </c>
      <c r="AH111" t="s">
        <v>26</v>
      </c>
      <c r="AI111" t="e">
        <v>#N/A</v>
      </c>
      <c r="AJ111" t="s">
        <v>26</v>
      </c>
      <c r="AK111" t="s">
        <v>26</v>
      </c>
      <c r="AL111" t="s">
        <v>26</v>
      </c>
      <c r="AM111" t="s">
        <v>26</v>
      </c>
      <c r="AN111" t="e">
        <v>#N/A</v>
      </c>
      <c r="AO111" t="s">
        <v>26</v>
      </c>
      <c r="AP111" t="s">
        <v>26</v>
      </c>
      <c r="AQ111" t="s">
        <v>26</v>
      </c>
      <c r="AR111" t="s">
        <v>26</v>
      </c>
      <c r="AS111" t="e">
        <v>#N/A</v>
      </c>
      <c r="AT111" t="s">
        <v>26</v>
      </c>
      <c r="AU111" t="s">
        <v>26</v>
      </c>
      <c r="AV111" t="e">
        <v>#N/A</v>
      </c>
      <c r="AW111" t="s">
        <v>26</v>
      </c>
      <c r="AX111" t="s">
        <v>26</v>
      </c>
      <c r="AY111" t="s">
        <v>26</v>
      </c>
      <c r="AZ111" t="s">
        <v>26</v>
      </c>
      <c r="BA111" t="s">
        <v>26</v>
      </c>
      <c r="BB111" t="s">
        <v>26</v>
      </c>
      <c r="BC111" t="s">
        <v>26</v>
      </c>
      <c r="BD111" t="s">
        <v>26</v>
      </c>
      <c r="BE111" t="s">
        <v>26</v>
      </c>
      <c r="BF111" t="s">
        <v>26</v>
      </c>
      <c r="BG111" t="s">
        <v>26</v>
      </c>
      <c r="BH111" t="s">
        <v>26</v>
      </c>
      <c r="BI111" t="s">
        <v>26</v>
      </c>
      <c r="BJ111" t="s">
        <v>26</v>
      </c>
      <c r="BK111" t="s">
        <v>26</v>
      </c>
      <c r="BL111" t="s">
        <v>26</v>
      </c>
      <c r="BM111" t="s">
        <v>26</v>
      </c>
      <c r="BN111" t="s">
        <v>26</v>
      </c>
      <c r="BO111" t="s">
        <v>26</v>
      </c>
      <c r="BP111" t="s">
        <v>26</v>
      </c>
      <c r="BQ111" t="s">
        <v>26</v>
      </c>
      <c r="BR111" t="s">
        <v>26</v>
      </c>
      <c r="BS111" t="s">
        <v>26</v>
      </c>
      <c r="BT111" t="s">
        <v>26</v>
      </c>
      <c r="BU111" t="s">
        <v>26</v>
      </c>
      <c r="BV111" t="s">
        <v>3142</v>
      </c>
    </row>
    <row r="112" spans="1:74" hidden="1" x14ac:dyDescent="0.25">
      <c r="A112" t="s">
        <v>1220</v>
      </c>
      <c r="B112" t="s">
        <v>1221</v>
      </c>
      <c r="C112">
        <v>266</v>
      </c>
      <c r="D112" t="s">
        <v>1593</v>
      </c>
      <c r="E112" t="s">
        <v>2531</v>
      </c>
      <c r="F112" t="s">
        <v>1594</v>
      </c>
      <c r="H112" t="s">
        <v>714</v>
      </c>
      <c r="I112" t="s">
        <v>19</v>
      </c>
      <c r="J112" t="s">
        <v>1595</v>
      </c>
      <c r="P112" t="s">
        <v>714</v>
      </c>
      <c r="Q112" t="s">
        <v>1232</v>
      </c>
      <c r="AC112" t="s">
        <v>26</v>
      </c>
      <c r="AD112" t="s">
        <v>2889</v>
      </c>
      <c r="AE112" t="s">
        <v>26</v>
      </c>
      <c r="AF112" t="s">
        <v>26</v>
      </c>
      <c r="AG112" t="s">
        <v>26</v>
      </c>
      <c r="AH112" t="s">
        <v>26</v>
      </c>
      <c r="AI112" t="e">
        <v>#N/A</v>
      </c>
      <c r="AJ112" t="s">
        <v>26</v>
      </c>
      <c r="AK112" t="s">
        <v>26</v>
      </c>
      <c r="AL112" t="s">
        <v>26</v>
      </c>
      <c r="AM112" t="s">
        <v>26</v>
      </c>
      <c r="AN112" t="e">
        <v>#N/A</v>
      </c>
      <c r="AO112" t="s">
        <v>26</v>
      </c>
      <c r="AP112" t="s">
        <v>26</v>
      </c>
      <c r="AQ112" t="s">
        <v>26</v>
      </c>
      <c r="AR112" t="s">
        <v>26</v>
      </c>
      <c r="AS112" t="e">
        <v>#N/A</v>
      </c>
      <c r="AT112" t="s">
        <v>26</v>
      </c>
      <c r="AU112" t="s">
        <v>26</v>
      </c>
      <c r="AV112" t="e">
        <v>#N/A</v>
      </c>
      <c r="AW112" t="s">
        <v>26</v>
      </c>
      <c r="AX112" t="s">
        <v>26</v>
      </c>
      <c r="AY112" t="s">
        <v>26</v>
      </c>
      <c r="AZ112" t="s">
        <v>26</v>
      </c>
      <c r="BA112" t="s">
        <v>26</v>
      </c>
      <c r="BB112" t="s">
        <v>26</v>
      </c>
      <c r="BC112" t="s">
        <v>26</v>
      </c>
      <c r="BD112" t="s">
        <v>26</v>
      </c>
      <c r="BE112" t="s">
        <v>26</v>
      </c>
      <c r="BF112" t="s">
        <v>26</v>
      </c>
      <c r="BG112" t="s">
        <v>26</v>
      </c>
      <c r="BH112" t="s">
        <v>26</v>
      </c>
      <c r="BI112" t="s">
        <v>26</v>
      </c>
      <c r="BJ112" t="s">
        <v>26</v>
      </c>
      <c r="BK112" t="s">
        <v>26</v>
      </c>
      <c r="BL112" t="s">
        <v>26</v>
      </c>
      <c r="BM112" t="s">
        <v>26</v>
      </c>
      <c r="BN112" t="s">
        <v>26</v>
      </c>
      <c r="BO112" t="s">
        <v>26</v>
      </c>
      <c r="BP112" t="s">
        <v>26</v>
      </c>
      <c r="BQ112" t="s">
        <v>26</v>
      </c>
      <c r="BR112" t="s">
        <v>26</v>
      </c>
      <c r="BS112" t="s">
        <v>26</v>
      </c>
      <c r="BT112" t="s">
        <v>26</v>
      </c>
      <c r="BU112" t="s">
        <v>26</v>
      </c>
      <c r="BV112" t="s">
        <v>26</v>
      </c>
    </row>
    <row r="113" spans="1:75" hidden="1" x14ac:dyDescent="0.25">
      <c r="A113" t="s">
        <v>1220</v>
      </c>
      <c r="B113" t="s">
        <v>1221</v>
      </c>
      <c r="C113">
        <v>267</v>
      </c>
      <c r="D113" t="s">
        <v>342</v>
      </c>
      <c r="E113" t="s">
        <v>342</v>
      </c>
      <c r="F113" t="s">
        <v>1596</v>
      </c>
      <c r="G113" t="s">
        <v>1597</v>
      </c>
      <c r="H113" t="s">
        <v>854</v>
      </c>
      <c r="I113" t="s">
        <v>57</v>
      </c>
      <c r="J113" t="s">
        <v>1598</v>
      </c>
      <c r="K113" t="s">
        <v>1599</v>
      </c>
      <c r="L113" t="s">
        <v>1600</v>
      </c>
      <c r="M113" t="s">
        <v>1601</v>
      </c>
      <c r="O113" t="s">
        <v>1602</v>
      </c>
      <c r="P113" t="s">
        <v>854</v>
      </c>
      <c r="Q113" t="s">
        <v>1232</v>
      </c>
      <c r="T113" t="s">
        <v>934</v>
      </c>
      <c r="V113" t="s">
        <v>1603</v>
      </c>
      <c r="W113" t="s">
        <v>1604</v>
      </c>
      <c r="Z113" t="s">
        <v>934</v>
      </c>
      <c r="AC113" t="s">
        <v>2890</v>
      </c>
      <c r="AD113" t="s">
        <v>2891</v>
      </c>
      <c r="AE113" t="s">
        <v>2892</v>
      </c>
      <c r="AF113" t="s">
        <v>26</v>
      </c>
      <c r="AG113" t="s">
        <v>26</v>
      </c>
      <c r="AH113" t="s">
        <v>26</v>
      </c>
      <c r="AI113" t="e">
        <v>#N/A</v>
      </c>
      <c r="AJ113" t="s">
        <v>26</v>
      </c>
      <c r="AK113" t="s">
        <v>26</v>
      </c>
      <c r="AL113" t="s">
        <v>26</v>
      </c>
      <c r="AM113" t="s">
        <v>26</v>
      </c>
      <c r="AN113" t="e">
        <v>#N/A</v>
      </c>
      <c r="AO113" t="s">
        <v>26</v>
      </c>
      <c r="AP113" t="s">
        <v>26</v>
      </c>
      <c r="AQ113" t="s">
        <v>26</v>
      </c>
      <c r="AR113" t="s">
        <v>26</v>
      </c>
      <c r="AS113" t="e">
        <v>#N/A</v>
      </c>
      <c r="AT113" t="s">
        <v>26</v>
      </c>
      <c r="AU113" t="s">
        <v>26</v>
      </c>
      <c r="AV113" t="e">
        <v>#N/A</v>
      </c>
      <c r="AW113" t="s">
        <v>26</v>
      </c>
      <c r="AX113" t="s">
        <v>26</v>
      </c>
      <c r="AY113" t="s">
        <v>26</v>
      </c>
      <c r="AZ113" t="s">
        <v>26</v>
      </c>
      <c r="BA113" t="s">
        <v>26</v>
      </c>
      <c r="BB113" t="s">
        <v>26</v>
      </c>
      <c r="BC113" t="s">
        <v>26</v>
      </c>
      <c r="BD113" t="s">
        <v>26</v>
      </c>
      <c r="BE113" t="s">
        <v>26</v>
      </c>
      <c r="BF113" t="s">
        <v>26</v>
      </c>
      <c r="BG113" t="s">
        <v>26</v>
      </c>
      <c r="BH113" t="s">
        <v>26</v>
      </c>
      <c r="BI113" t="s">
        <v>26</v>
      </c>
      <c r="BJ113" t="s">
        <v>26</v>
      </c>
      <c r="BK113" t="s">
        <v>26</v>
      </c>
      <c r="BL113" t="s">
        <v>26</v>
      </c>
      <c r="BM113" t="s">
        <v>26</v>
      </c>
      <c r="BN113" t="s">
        <v>26</v>
      </c>
      <c r="BO113" t="s">
        <v>26</v>
      </c>
      <c r="BP113" t="s">
        <v>26</v>
      </c>
      <c r="BQ113" t="s">
        <v>26</v>
      </c>
      <c r="BR113" t="s">
        <v>26</v>
      </c>
      <c r="BS113" t="s">
        <v>26</v>
      </c>
      <c r="BT113" t="s">
        <v>26</v>
      </c>
      <c r="BU113" t="s">
        <v>26</v>
      </c>
      <c r="BV113" t="s">
        <v>26</v>
      </c>
      <c r="BW113" t="s">
        <v>1605</v>
      </c>
    </row>
    <row r="114" spans="1:75" hidden="1" x14ac:dyDescent="0.25">
      <c r="A114" t="s">
        <v>1220</v>
      </c>
      <c r="B114" t="s">
        <v>1221</v>
      </c>
      <c r="C114">
        <v>267</v>
      </c>
      <c r="D114" t="s">
        <v>342</v>
      </c>
      <c r="E114" t="s">
        <v>342</v>
      </c>
      <c r="F114" t="s">
        <v>1596</v>
      </c>
      <c r="G114" t="s">
        <v>1597</v>
      </c>
      <c r="H114" t="s">
        <v>854</v>
      </c>
      <c r="I114" t="s">
        <v>57</v>
      </c>
      <c r="J114" t="s">
        <v>343</v>
      </c>
      <c r="K114" t="s">
        <v>1599</v>
      </c>
      <c r="L114" t="s">
        <v>1600</v>
      </c>
      <c r="M114" t="s">
        <v>1601</v>
      </c>
      <c r="N114" t="s">
        <v>1597</v>
      </c>
      <c r="O114" t="s">
        <v>1602</v>
      </c>
      <c r="P114" t="s">
        <v>854</v>
      </c>
      <c r="Q114" t="s">
        <v>1232</v>
      </c>
      <c r="T114" t="s">
        <v>934</v>
      </c>
      <c r="V114" t="s">
        <v>1606</v>
      </c>
      <c r="W114" t="s">
        <v>1607</v>
      </c>
      <c r="X114" t="s">
        <v>156</v>
      </c>
      <c r="Z114" t="s">
        <v>934</v>
      </c>
      <c r="AA114" t="s">
        <v>934</v>
      </c>
      <c r="AC114" t="s">
        <v>2890</v>
      </c>
      <c r="AD114" t="s">
        <v>2891</v>
      </c>
      <c r="AE114" t="s">
        <v>2892</v>
      </c>
      <c r="AF114" t="s">
        <v>26</v>
      </c>
      <c r="AG114" t="s">
        <v>26</v>
      </c>
      <c r="AH114" t="s">
        <v>26</v>
      </c>
      <c r="AI114" t="e">
        <v>#N/A</v>
      </c>
      <c r="AJ114" t="s">
        <v>26</v>
      </c>
      <c r="AK114" t="s">
        <v>26</v>
      </c>
      <c r="AL114" t="s">
        <v>26</v>
      </c>
      <c r="AM114" t="s">
        <v>26</v>
      </c>
      <c r="AN114" t="e">
        <v>#N/A</v>
      </c>
      <c r="AO114" t="s">
        <v>26</v>
      </c>
      <c r="AP114" t="s">
        <v>26</v>
      </c>
      <c r="AQ114" t="s">
        <v>26</v>
      </c>
      <c r="AR114" t="s">
        <v>26</v>
      </c>
      <c r="AS114" t="e">
        <v>#N/A</v>
      </c>
      <c r="AT114" t="s">
        <v>26</v>
      </c>
      <c r="AU114" t="s">
        <v>26</v>
      </c>
      <c r="AV114" t="e">
        <v>#N/A</v>
      </c>
      <c r="AW114" t="s">
        <v>26</v>
      </c>
      <c r="AX114" t="s">
        <v>26</v>
      </c>
      <c r="AY114" t="s">
        <v>26</v>
      </c>
      <c r="AZ114" t="s">
        <v>26</v>
      </c>
      <c r="BA114" t="s">
        <v>26</v>
      </c>
      <c r="BB114" t="s">
        <v>26</v>
      </c>
      <c r="BC114" t="s">
        <v>26</v>
      </c>
      <c r="BD114" t="s">
        <v>26</v>
      </c>
      <c r="BE114" t="s">
        <v>26</v>
      </c>
      <c r="BF114" t="s">
        <v>26</v>
      </c>
      <c r="BG114" t="s">
        <v>26</v>
      </c>
      <c r="BH114" t="s">
        <v>26</v>
      </c>
      <c r="BI114" t="s">
        <v>26</v>
      </c>
      <c r="BJ114" t="s">
        <v>26</v>
      </c>
      <c r="BK114" t="s">
        <v>26</v>
      </c>
      <c r="BL114" t="s">
        <v>26</v>
      </c>
      <c r="BM114" t="s">
        <v>26</v>
      </c>
      <c r="BN114" t="s">
        <v>26</v>
      </c>
      <c r="BO114" t="s">
        <v>26</v>
      </c>
      <c r="BP114" t="s">
        <v>26</v>
      </c>
      <c r="BQ114" t="s">
        <v>26</v>
      </c>
      <c r="BR114" t="s">
        <v>26</v>
      </c>
      <c r="BS114" t="s">
        <v>26</v>
      </c>
      <c r="BT114" t="s">
        <v>26</v>
      </c>
      <c r="BU114" t="s">
        <v>26</v>
      </c>
      <c r="BV114" t="s">
        <v>26</v>
      </c>
    </row>
    <row r="115" spans="1:75" hidden="1" x14ac:dyDescent="0.25">
      <c r="A115" t="s">
        <v>1220</v>
      </c>
      <c r="B115" t="s">
        <v>1221</v>
      </c>
      <c r="C115">
        <v>267</v>
      </c>
      <c r="D115" t="s">
        <v>342</v>
      </c>
      <c r="E115" t="s">
        <v>342</v>
      </c>
      <c r="F115" t="s">
        <v>1596</v>
      </c>
      <c r="G115" t="s">
        <v>1597</v>
      </c>
      <c r="H115" t="s">
        <v>854</v>
      </c>
      <c r="I115" t="s">
        <v>36</v>
      </c>
      <c r="J115" t="s">
        <v>343</v>
      </c>
      <c r="K115" t="s">
        <v>1599</v>
      </c>
      <c r="L115" t="s">
        <v>1600</v>
      </c>
      <c r="M115" t="s">
        <v>1601</v>
      </c>
      <c r="N115" t="s">
        <v>1597</v>
      </c>
      <c r="O115" t="s">
        <v>1602</v>
      </c>
      <c r="P115" t="s">
        <v>854</v>
      </c>
      <c r="Q115" t="s">
        <v>1232</v>
      </c>
      <c r="T115" t="s">
        <v>934</v>
      </c>
      <c r="V115" t="s">
        <v>344</v>
      </c>
      <c r="W115" t="s">
        <v>345</v>
      </c>
      <c r="X115" t="s">
        <v>346</v>
      </c>
      <c r="Y115" t="s">
        <v>340</v>
      </c>
      <c r="Z115" t="s">
        <v>940</v>
      </c>
      <c r="AB115" t="s">
        <v>940</v>
      </c>
      <c r="AC115" t="s">
        <v>2890</v>
      </c>
      <c r="AD115" t="s">
        <v>2891</v>
      </c>
      <c r="AE115" t="s">
        <v>2892</v>
      </c>
      <c r="AF115" t="s">
        <v>26</v>
      </c>
      <c r="AG115" t="s">
        <v>26</v>
      </c>
      <c r="AH115" t="s">
        <v>26</v>
      </c>
      <c r="AI115" t="e">
        <v>#N/A</v>
      </c>
      <c r="AJ115" t="s">
        <v>26</v>
      </c>
      <c r="AK115" t="s">
        <v>26</v>
      </c>
      <c r="AL115" t="s">
        <v>26</v>
      </c>
      <c r="AM115" t="s">
        <v>26</v>
      </c>
      <c r="AN115" t="e">
        <v>#N/A</v>
      </c>
      <c r="AO115" t="s">
        <v>26</v>
      </c>
      <c r="AP115" t="s">
        <v>26</v>
      </c>
      <c r="AQ115" t="s">
        <v>26</v>
      </c>
      <c r="AR115" t="s">
        <v>26</v>
      </c>
      <c r="AS115" t="e">
        <v>#N/A</v>
      </c>
      <c r="AT115" t="s">
        <v>26</v>
      </c>
      <c r="AU115" t="s">
        <v>26</v>
      </c>
      <c r="AV115" t="e">
        <v>#N/A</v>
      </c>
      <c r="AW115" t="s">
        <v>26</v>
      </c>
      <c r="AX115" t="s">
        <v>26</v>
      </c>
      <c r="AY115" t="s">
        <v>26</v>
      </c>
      <c r="AZ115" t="s">
        <v>26</v>
      </c>
      <c r="BA115" t="s">
        <v>26</v>
      </c>
      <c r="BB115" t="s">
        <v>26</v>
      </c>
      <c r="BC115" t="s">
        <v>26</v>
      </c>
      <c r="BD115" t="s">
        <v>26</v>
      </c>
      <c r="BE115" t="s">
        <v>26</v>
      </c>
      <c r="BF115" t="s">
        <v>26</v>
      </c>
      <c r="BG115" t="s">
        <v>26</v>
      </c>
      <c r="BH115" t="s">
        <v>26</v>
      </c>
      <c r="BI115" t="s">
        <v>26</v>
      </c>
      <c r="BJ115" t="s">
        <v>26</v>
      </c>
      <c r="BK115" t="s">
        <v>26</v>
      </c>
      <c r="BL115" t="s">
        <v>26</v>
      </c>
      <c r="BM115" t="s">
        <v>26</v>
      </c>
      <c r="BN115" t="s">
        <v>26</v>
      </c>
      <c r="BO115" t="s">
        <v>26</v>
      </c>
      <c r="BP115" t="s">
        <v>26</v>
      </c>
      <c r="BQ115" t="s">
        <v>26</v>
      </c>
      <c r="BR115" t="s">
        <v>26</v>
      </c>
      <c r="BS115" t="s">
        <v>26</v>
      </c>
      <c r="BT115" t="s">
        <v>26</v>
      </c>
      <c r="BU115" t="s">
        <v>26</v>
      </c>
      <c r="BV115" t="s">
        <v>3142</v>
      </c>
    </row>
    <row r="116" spans="1:75" hidden="1" x14ac:dyDescent="0.25">
      <c r="A116" t="s">
        <v>1220</v>
      </c>
      <c r="B116" t="s">
        <v>1221</v>
      </c>
      <c r="C116">
        <v>268</v>
      </c>
      <c r="D116" t="s">
        <v>349</v>
      </c>
      <c r="E116" t="s">
        <v>349</v>
      </c>
      <c r="F116" t="s">
        <v>1608</v>
      </c>
      <c r="G116" t="s">
        <v>1236</v>
      </c>
      <c r="H116" t="s">
        <v>667</v>
      </c>
      <c r="I116" t="s">
        <v>57</v>
      </c>
      <c r="J116" t="s">
        <v>1609</v>
      </c>
      <c r="N116" t="s">
        <v>1236</v>
      </c>
      <c r="P116" t="s">
        <v>667</v>
      </c>
      <c r="Q116" t="s">
        <v>1232</v>
      </c>
      <c r="V116" t="s">
        <v>191</v>
      </c>
      <c r="W116" t="s">
        <v>1610</v>
      </c>
      <c r="AC116" t="s">
        <v>26</v>
      </c>
      <c r="AD116" t="s">
        <v>2893</v>
      </c>
      <c r="AE116" t="s">
        <v>2894</v>
      </c>
      <c r="AF116" t="s">
        <v>2895</v>
      </c>
      <c r="AG116" t="s">
        <v>2896</v>
      </c>
      <c r="AH116" t="s">
        <v>1236</v>
      </c>
      <c r="AI116" t="e">
        <v>#N/A</v>
      </c>
      <c r="AJ116" t="s">
        <v>2897</v>
      </c>
      <c r="AK116" t="s">
        <v>2898</v>
      </c>
      <c r="AL116" t="s">
        <v>26</v>
      </c>
      <c r="AM116" t="s">
        <v>26</v>
      </c>
      <c r="AN116" t="e">
        <v>#N/A</v>
      </c>
      <c r="AO116" t="s">
        <v>26</v>
      </c>
      <c r="AP116" t="s">
        <v>26</v>
      </c>
      <c r="AQ116" t="s">
        <v>26</v>
      </c>
      <c r="AR116" t="s">
        <v>26</v>
      </c>
      <c r="AS116" t="e">
        <v>#N/A</v>
      </c>
      <c r="AT116" t="s">
        <v>26</v>
      </c>
      <c r="AU116" t="s">
        <v>26</v>
      </c>
      <c r="AV116" t="e">
        <v>#N/A</v>
      </c>
      <c r="AW116" t="s">
        <v>26</v>
      </c>
      <c r="AX116" t="s">
        <v>26</v>
      </c>
      <c r="AY116" t="s">
        <v>26</v>
      </c>
      <c r="AZ116" t="s">
        <v>26</v>
      </c>
      <c r="BA116" t="s">
        <v>26</v>
      </c>
      <c r="BB116" t="s">
        <v>26</v>
      </c>
      <c r="BC116" t="s">
        <v>26</v>
      </c>
      <c r="BD116" t="s">
        <v>26</v>
      </c>
      <c r="BE116" t="s">
        <v>26</v>
      </c>
      <c r="BF116" t="s">
        <v>26</v>
      </c>
      <c r="BG116" t="s">
        <v>26</v>
      </c>
      <c r="BH116" t="s">
        <v>26</v>
      </c>
      <c r="BI116" t="s">
        <v>26</v>
      </c>
      <c r="BJ116" t="s">
        <v>26</v>
      </c>
      <c r="BK116" t="s">
        <v>26</v>
      </c>
      <c r="BL116" t="s">
        <v>26</v>
      </c>
      <c r="BM116" t="s">
        <v>26</v>
      </c>
      <c r="BN116" t="s">
        <v>26</v>
      </c>
      <c r="BO116" t="s">
        <v>26</v>
      </c>
      <c r="BP116" t="s">
        <v>26</v>
      </c>
      <c r="BQ116" t="s">
        <v>26</v>
      </c>
      <c r="BR116" t="s">
        <v>26</v>
      </c>
      <c r="BS116" t="s">
        <v>26</v>
      </c>
      <c r="BT116" t="s">
        <v>26</v>
      </c>
      <c r="BU116" t="s">
        <v>26</v>
      </c>
      <c r="BV116" t="s">
        <v>26</v>
      </c>
    </row>
    <row r="117" spans="1:75" hidden="1" x14ac:dyDescent="0.25">
      <c r="A117" t="s">
        <v>1220</v>
      </c>
      <c r="B117" t="s">
        <v>1221</v>
      </c>
      <c r="C117">
        <v>268</v>
      </c>
      <c r="D117" t="s">
        <v>349</v>
      </c>
      <c r="E117" t="s">
        <v>349</v>
      </c>
      <c r="F117" t="s">
        <v>1608</v>
      </c>
      <c r="G117" t="s">
        <v>1236</v>
      </c>
      <c r="H117" t="s">
        <v>667</v>
      </c>
      <c r="I117" t="s">
        <v>57</v>
      </c>
      <c r="J117" t="s">
        <v>1611</v>
      </c>
      <c r="N117" t="s">
        <v>1236</v>
      </c>
      <c r="P117" t="s">
        <v>667</v>
      </c>
      <c r="Q117" t="s">
        <v>1232</v>
      </c>
      <c r="V117" t="s">
        <v>76</v>
      </c>
      <c r="W117" t="s">
        <v>1612</v>
      </c>
      <c r="AC117" t="s">
        <v>26</v>
      </c>
      <c r="AD117" t="s">
        <v>2893</v>
      </c>
      <c r="AE117" t="s">
        <v>2894</v>
      </c>
      <c r="AF117" t="s">
        <v>2895</v>
      </c>
      <c r="AG117" t="s">
        <v>2896</v>
      </c>
      <c r="AH117" t="s">
        <v>1236</v>
      </c>
      <c r="AI117" t="e">
        <v>#N/A</v>
      </c>
      <c r="AJ117" t="s">
        <v>2897</v>
      </c>
      <c r="AK117" t="s">
        <v>2898</v>
      </c>
      <c r="AL117" t="s">
        <v>26</v>
      </c>
      <c r="AM117" t="s">
        <v>26</v>
      </c>
      <c r="AN117" t="e">
        <v>#N/A</v>
      </c>
      <c r="AO117" t="s">
        <v>26</v>
      </c>
      <c r="AP117" t="s">
        <v>26</v>
      </c>
      <c r="AQ117" t="s">
        <v>26</v>
      </c>
      <c r="AR117" t="s">
        <v>26</v>
      </c>
      <c r="AS117" t="e">
        <v>#N/A</v>
      </c>
      <c r="AT117" t="s">
        <v>26</v>
      </c>
      <c r="AU117" t="s">
        <v>26</v>
      </c>
      <c r="AV117" t="e">
        <v>#N/A</v>
      </c>
      <c r="AW117" t="s">
        <v>26</v>
      </c>
      <c r="AX117" t="s">
        <v>26</v>
      </c>
      <c r="AY117" t="s">
        <v>26</v>
      </c>
      <c r="AZ117" t="s">
        <v>26</v>
      </c>
      <c r="BA117" t="s">
        <v>26</v>
      </c>
      <c r="BB117" t="s">
        <v>26</v>
      </c>
      <c r="BC117" t="s">
        <v>26</v>
      </c>
      <c r="BD117" t="s">
        <v>26</v>
      </c>
      <c r="BE117" t="s">
        <v>26</v>
      </c>
      <c r="BF117" t="s">
        <v>26</v>
      </c>
      <c r="BG117" t="s">
        <v>26</v>
      </c>
      <c r="BH117" t="s">
        <v>26</v>
      </c>
      <c r="BI117" t="s">
        <v>26</v>
      </c>
      <c r="BJ117" t="s">
        <v>26</v>
      </c>
      <c r="BK117" t="s">
        <v>26</v>
      </c>
      <c r="BL117" t="s">
        <v>26</v>
      </c>
      <c r="BM117" t="s">
        <v>26</v>
      </c>
      <c r="BN117" t="s">
        <v>26</v>
      </c>
      <c r="BO117" t="s">
        <v>26</v>
      </c>
      <c r="BP117" t="s">
        <v>26</v>
      </c>
      <c r="BQ117" t="s">
        <v>26</v>
      </c>
      <c r="BR117" t="s">
        <v>26</v>
      </c>
      <c r="BS117" t="s">
        <v>26</v>
      </c>
      <c r="BT117" t="s">
        <v>26</v>
      </c>
      <c r="BU117" t="s">
        <v>26</v>
      </c>
      <c r="BV117" t="s">
        <v>26</v>
      </c>
    </row>
    <row r="118" spans="1:75" hidden="1" x14ac:dyDescent="0.25">
      <c r="A118" t="s">
        <v>1220</v>
      </c>
      <c r="B118" t="s">
        <v>1221</v>
      </c>
      <c r="C118">
        <v>268</v>
      </c>
      <c r="D118" t="s">
        <v>349</v>
      </c>
      <c r="E118" t="s">
        <v>349</v>
      </c>
      <c r="F118" t="s">
        <v>1608</v>
      </c>
      <c r="G118" t="s">
        <v>1236</v>
      </c>
      <c r="H118" t="s">
        <v>667</v>
      </c>
      <c r="I118" t="s">
        <v>57</v>
      </c>
      <c r="J118" t="s">
        <v>942</v>
      </c>
      <c r="K118" t="s">
        <v>1613</v>
      </c>
      <c r="M118" t="s">
        <v>1614</v>
      </c>
      <c r="N118" t="s">
        <v>1236</v>
      </c>
      <c r="O118">
        <v>75034</v>
      </c>
      <c r="P118" t="s">
        <v>667</v>
      </c>
      <c r="Q118" t="s">
        <v>1232</v>
      </c>
      <c r="U118" t="s">
        <v>941</v>
      </c>
      <c r="V118" t="s">
        <v>22</v>
      </c>
      <c r="W118" t="s">
        <v>943</v>
      </c>
      <c r="Z118" t="s">
        <v>941</v>
      </c>
      <c r="AB118" t="s">
        <v>941</v>
      </c>
      <c r="AC118" t="s">
        <v>26</v>
      </c>
      <c r="AD118" t="s">
        <v>2893</v>
      </c>
      <c r="AE118" t="s">
        <v>2894</v>
      </c>
      <c r="AF118" t="s">
        <v>2895</v>
      </c>
      <c r="AG118" t="s">
        <v>2896</v>
      </c>
      <c r="AH118" t="s">
        <v>1236</v>
      </c>
      <c r="AI118" t="e">
        <v>#N/A</v>
      </c>
      <c r="AJ118" t="s">
        <v>2897</v>
      </c>
      <c r="AK118" t="s">
        <v>2898</v>
      </c>
      <c r="AL118" t="s">
        <v>26</v>
      </c>
      <c r="AM118" t="s">
        <v>26</v>
      </c>
      <c r="AN118" t="e">
        <v>#N/A</v>
      </c>
      <c r="AO118" t="s">
        <v>26</v>
      </c>
      <c r="AP118" t="s">
        <v>26</v>
      </c>
      <c r="AQ118" t="s">
        <v>26</v>
      </c>
      <c r="AR118" t="s">
        <v>26</v>
      </c>
      <c r="AS118" t="e">
        <v>#N/A</v>
      </c>
      <c r="AT118" t="s">
        <v>26</v>
      </c>
      <c r="AU118" t="s">
        <v>26</v>
      </c>
      <c r="AV118" t="e">
        <v>#N/A</v>
      </c>
      <c r="AW118" t="s">
        <v>26</v>
      </c>
      <c r="AX118" t="s">
        <v>26</v>
      </c>
      <c r="AY118" t="s">
        <v>26</v>
      </c>
      <c r="AZ118" t="s">
        <v>26</v>
      </c>
      <c r="BA118" t="s">
        <v>26</v>
      </c>
      <c r="BB118" t="s">
        <v>26</v>
      </c>
      <c r="BC118" t="s">
        <v>26</v>
      </c>
      <c r="BD118" t="s">
        <v>26</v>
      </c>
      <c r="BE118" t="s">
        <v>26</v>
      </c>
      <c r="BF118" t="s">
        <v>26</v>
      </c>
      <c r="BG118" t="s">
        <v>26</v>
      </c>
      <c r="BH118" t="s">
        <v>26</v>
      </c>
      <c r="BI118" t="s">
        <v>26</v>
      </c>
      <c r="BJ118" t="s">
        <v>26</v>
      </c>
      <c r="BK118" t="s">
        <v>26</v>
      </c>
      <c r="BL118" t="s">
        <v>26</v>
      </c>
      <c r="BM118" t="s">
        <v>26</v>
      </c>
      <c r="BN118" t="s">
        <v>26</v>
      </c>
      <c r="BO118" t="s">
        <v>26</v>
      </c>
      <c r="BP118" t="s">
        <v>26</v>
      </c>
      <c r="BQ118" t="s">
        <v>26</v>
      </c>
      <c r="BR118" t="s">
        <v>26</v>
      </c>
      <c r="BS118" t="s">
        <v>26</v>
      </c>
      <c r="BT118" t="s">
        <v>26</v>
      </c>
      <c r="BU118" t="s">
        <v>26</v>
      </c>
      <c r="BV118" t="s">
        <v>26</v>
      </c>
    </row>
    <row r="119" spans="1:75" hidden="1" x14ac:dyDescent="0.25">
      <c r="A119" t="s">
        <v>1220</v>
      </c>
      <c r="B119" t="s">
        <v>1221</v>
      </c>
      <c r="C119">
        <v>268</v>
      </c>
      <c r="D119" t="s">
        <v>349</v>
      </c>
      <c r="E119" t="s">
        <v>349</v>
      </c>
      <c r="F119" t="s">
        <v>1608</v>
      </c>
      <c r="G119" t="s">
        <v>1236</v>
      </c>
      <c r="H119" t="s">
        <v>667</v>
      </c>
      <c r="I119" t="s">
        <v>36</v>
      </c>
      <c r="J119" t="s">
        <v>350</v>
      </c>
      <c r="K119" t="s">
        <v>1615</v>
      </c>
      <c r="L119" t="s">
        <v>1616</v>
      </c>
      <c r="M119" t="s">
        <v>1617</v>
      </c>
      <c r="N119" t="s">
        <v>1236</v>
      </c>
      <c r="O119">
        <v>75219</v>
      </c>
      <c r="P119" t="s">
        <v>667</v>
      </c>
      <c r="Q119" t="s">
        <v>1232</v>
      </c>
      <c r="R119" t="s">
        <v>353</v>
      </c>
      <c r="V119" t="s">
        <v>351</v>
      </c>
      <c r="W119" t="s">
        <v>352</v>
      </c>
      <c r="X119" t="s">
        <v>85</v>
      </c>
      <c r="Y119" t="s">
        <v>347</v>
      </c>
      <c r="Z119" t="s">
        <v>944</v>
      </c>
      <c r="AB119" t="s">
        <v>944</v>
      </c>
      <c r="AC119" t="s">
        <v>26</v>
      </c>
      <c r="AD119" t="s">
        <v>2893</v>
      </c>
      <c r="AE119" t="s">
        <v>2894</v>
      </c>
      <c r="AF119" t="s">
        <v>2895</v>
      </c>
      <c r="AG119" t="s">
        <v>2896</v>
      </c>
      <c r="AH119" t="s">
        <v>1236</v>
      </c>
      <c r="AI119" t="e">
        <v>#N/A</v>
      </c>
      <c r="AJ119" t="s">
        <v>2897</v>
      </c>
      <c r="AK119" t="s">
        <v>2898</v>
      </c>
      <c r="AL119" t="s">
        <v>26</v>
      </c>
      <c r="AM119" t="s">
        <v>26</v>
      </c>
      <c r="AN119" t="e">
        <v>#N/A</v>
      </c>
      <c r="AO119" t="s">
        <v>26</v>
      </c>
      <c r="AP119" t="s">
        <v>26</v>
      </c>
      <c r="AQ119" t="s">
        <v>26</v>
      </c>
      <c r="AR119" t="s">
        <v>26</v>
      </c>
      <c r="AS119" t="e">
        <v>#N/A</v>
      </c>
      <c r="AT119" t="s">
        <v>26</v>
      </c>
      <c r="AU119" t="s">
        <v>26</v>
      </c>
      <c r="AV119" t="e">
        <v>#N/A</v>
      </c>
      <c r="AW119" t="s">
        <v>26</v>
      </c>
      <c r="AX119" t="s">
        <v>26</v>
      </c>
      <c r="AY119" t="s">
        <v>26</v>
      </c>
      <c r="AZ119" t="s">
        <v>26</v>
      </c>
      <c r="BA119" t="s">
        <v>26</v>
      </c>
      <c r="BB119" t="s">
        <v>26</v>
      </c>
      <c r="BC119" t="s">
        <v>26</v>
      </c>
      <c r="BD119" t="s">
        <v>26</v>
      </c>
      <c r="BE119" t="s">
        <v>26</v>
      </c>
      <c r="BF119" t="s">
        <v>26</v>
      </c>
      <c r="BG119" t="s">
        <v>26</v>
      </c>
      <c r="BH119" t="s">
        <v>26</v>
      </c>
      <c r="BI119" t="s">
        <v>26</v>
      </c>
      <c r="BJ119" t="s">
        <v>26</v>
      </c>
      <c r="BK119" t="s">
        <v>26</v>
      </c>
      <c r="BL119" t="s">
        <v>26</v>
      </c>
      <c r="BM119" t="s">
        <v>26</v>
      </c>
      <c r="BN119" t="s">
        <v>26</v>
      </c>
      <c r="BO119" t="s">
        <v>26</v>
      </c>
      <c r="BP119" t="s">
        <v>26</v>
      </c>
      <c r="BQ119" t="s">
        <v>26</v>
      </c>
      <c r="BR119" t="s">
        <v>26</v>
      </c>
      <c r="BS119" t="s">
        <v>26</v>
      </c>
      <c r="BT119" t="s">
        <v>26</v>
      </c>
      <c r="BU119" t="s">
        <v>3140</v>
      </c>
      <c r="BV119" t="s">
        <v>3142</v>
      </c>
    </row>
    <row r="120" spans="1:75" hidden="1" x14ac:dyDescent="0.25">
      <c r="A120" t="s">
        <v>1220</v>
      </c>
      <c r="B120" t="s">
        <v>1221</v>
      </c>
      <c r="C120">
        <v>269</v>
      </c>
      <c r="D120" t="s">
        <v>356</v>
      </c>
      <c r="E120" t="s">
        <v>2532</v>
      </c>
      <c r="F120" t="s">
        <v>1584</v>
      </c>
      <c r="H120" t="s">
        <v>714</v>
      </c>
      <c r="I120" t="s">
        <v>36</v>
      </c>
      <c r="J120" t="s">
        <v>357</v>
      </c>
      <c r="K120" t="s">
        <v>1618</v>
      </c>
      <c r="L120" t="s">
        <v>1619</v>
      </c>
      <c r="M120" t="s">
        <v>1620</v>
      </c>
      <c r="O120">
        <v>50200</v>
      </c>
      <c r="P120" t="s">
        <v>714</v>
      </c>
      <c r="Q120" t="s">
        <v>213</v>
      </c>
      <c r="R120" t="s">
        <v>361</v>
      </c>
      <c r="T120" t="s">
        <v>945</v>
      </c>
      <c r="V120" t="s">
        <v>363</v>
      </c>
      <c r="W120" t="s">
        <v>364</v>
      </c>
      <c r="X120" t="s">
        <v>365</v>
      </c>
      <c r="Y120" t="s">
        <v>362</v>
      </c>
      <c r="Z120" t="s">
        <v>949</v>
      </c>
      <c r="AA120" t="s">
        <v>945</v>
      </c>
      <c r="AB120" t="s">
        <v>949</v>
      </c>
      <c r="AC120" t="s">
        <v>26</v>
      </c>
      <c r="AD120" t="s">
        <v>2899</v>
      </c>
      <c r="AE120" t="s">
        <v>26</v>
      </c>
      <c r="AF120" t="s">
        <v>26</v>
      </c>
      <c r="AG120" t="s">
        <v>26</v>
      </c>
      <c r="AH120" t="s">
        <v>26</v>
      </c>
      <c r="AI120" t="e">
        <v>#N/A</v>
      </c>
      <c r="AJ120" t="s">
        <v>26</v>
      </c>
      <c r="AK120" t="s">
        <v>26</v>
      </c>
      <c r="AL120" t="s">
        <v>26</v>
      </c>
      <c r="AM120" t="s">
        <v>26</v>
      </c>
      <c r="AN120" t="e">
        <v>#N/A</v>
      </c>
      <c r="AO120" t="s">
        <v>26</v>
      </c>
      <c r="AP120" t="s">
        <v>26</v>
      </c>
      <c r="AQ120" t="s">
        <v>26</v>
      </c>
      <c r="AR120" t="s">
        <v>26</v>
      </c>
      <c r="AS120" t="e">
        <v>#N/A</v>
      </c>
      <c r="AT120" t="s">
        <v>26</v>
      </c>
      <c r="AU120" t="s">
        <v>26</v>
      </c>
      <c r="AV120" t="e">
        <v>#N/A</v>
      </c>
      <c r="AW120" t="s">
        <v>26</v>
      </c>
      <c r="AX120" t="s">
        <v>26</v>
      </c>
      <c r="AY120" t="s">
        <v>26</v>
      </c>
      <c r="AZ120" t="s">
        <v>26</v>
      </c>
      <c r="BA120" t="s">
        <v>26</v>
      </c>
      <c r="BB120" t="s">
        <v>26</v>
      </c>
      <c r="BC120" t="s">
        <v>26</v>
      </c>
      <c r="BD120" t="s">
        <v>26</v>
      </c>
      <c r="BE120" t="s">
        <v>26</v>
      </c>
      <c r="BF120" t="s">
        <v>26</v>
      </c>
      <c r="BG120" t="s">
        <v>26</v>
      </c>
      <c r="BH120" t="s">
        <v>26</v>
      </c>
      <c r="BI120" t="s">
        <v>26</v>
      </c>
      <c r="BJ120" t="s">
        <v>26</v>
      </c>
      <c r="BK120" t="s">
        <v>26</v>
      </c>
      <c r="BL120" t="s">
        <v>26</v>
      </c>
      <c r="BM120" t="s">
        <v>26</v>
      </c>
      <c r="BN120" t="s">
        <v>26</v>
      </c>
      <c r="BO120" t="s">
        <v>26</v>
      </c>
      <c r="BP120" t="s">
        <v>26</v>
      </c>
      <c r="BQ120" t="s">
        <v>26</v>
      </c>
      <c r="BR120" t="s">
        <v>26</v>
      </c>
      <c r="BS120" t="s">
        <v>26</v>
      </c>
      <c r="BT120" t="s">
        <v>26</v>
      </c>
      <c r="BU120" t="s">
        <v>3144</v>
      </c>
      <c r="BV120" t="s">
        <v>3144</v>
      </c>
    </row>
    <row r="121" spans="1:75" hidden="1" x14ac:dyDescent="0.25">
      <c r="A121" t="s">
        <v>1220</v>
      </c>
      <c r="B121" t="s">
        <v>1221</v>
      </c>
      <c r="C121">
        <v>269</v>
      </c>
      <c r="D121" t="s">
        <v>356</v>
      </c>
      <c r="E121" t="s">
        <v>2532</v>
      </c>
      <c r="F121" t="s">
        <v>1584</v>
      </c>
      <c r="H121" t="s">
        <v>714</v>
      </c>
      <c r="I121" t="s">
        <v>19</v>
      </c>
      <c r="J121" t="s">
        <v>357</v>
      </c>
      <c r="K121" t="s">
        <v>1618</v>
      </c>
      <c r="L121" t="s">
        <v>1619</v>
      </c>
      <c r="M121" t="s">
        <v>1620</v>
      </c>
      <c r="O121">
        <v>50200</v>
      </c>
      <c r="P121" t="s">
        <v>714</v>
      </c>
      <c r="Q121" t="s">
        <v>213</v>
      </c>
      <c r="R121" t="s">
        <v>361</v>
      </c>
      <c r="T121" t="s">
        <v>945</v>
      </c>
      <c r="V121" t="s">
        <v>358</v>
      </c>
      <c r="W121" t="s">
        <v>359</v>
      </c>
      <c r="X121" t="s">
        <v>360</v>
      </c>
      <c r="Y121" t="s">
        <v>354</v>
      </c>
      <c r="Z121" t="s">
        <v>945</v>
      </c>
      <c r="AC121" t="s">
        <v>26</v>
      </c>
      <c r="AD121" t="s">
        <v>2899</v>
      </c>
      <c r="AE121" t="s">
        <v>26</v>
      </c>
      <c r="AF121" t="s">
        <v>26</v>
      </c>
      <c r="AG121" t="s">
        <v>26</v>
      </c>
      <c r="AH121" t="s">
        <v>26</v>
      </c>
      <c r="AI121" t="e">
        <v>#N/A</v>
      </c>
      <c r="AJ121" t="s">
        <v>26</v>
      </c>
      <c r="AK121" t="s">
        <v>26</v>
      </c>
      <c r="AL121" t="s">
        <v>26</v>
      </c>
      <c r="AM121" t="s">
        <v>26</v>
      </c>
      <c r="AN121" t="e">
        <v>#N/A</v>
      </c>
      <c r="AO121" t="s">
        <v>26</v>
      </c>
      <c r="AP121" t="s">
        <v>26</v>
      </c>
      <c r="AQ121" t="s">
        <v>26</v>
      </c>
      <c r="AR121" t="s">
        <v>26</v>
      </c>
      <c r="AS121" t="e">
        <v>#N/A</v>
      </c>
      <c r="AT121" t="s">
        <v>26</v>
      </c>
      <c r="AU121" t="s">
        <v>26</v>
      </c>
      <c r="AV121" t="e">
        <v>#N/A</v>
      </c>
      <c r="AW121" t="s">
        <v>26</v>
      </c>
      <c r="AX121" t="s">
        <v>26</v>
      </c>
      <c r="AY121" t="s">
        <v>26</v>
      </c>
      <c r="AZ121" t="s">
        <v>26</v>
      </c>
      <c r="BA121" t="s">
        <v>26</v>
      </c>
      <c r="BB121" t="s">
        <v>26</v>
      </c>
      <c r="BC121" t="s">
        <v>26</v>
      </c>
      <c r="BD121" t="s">
        <v>26</v>
      </c>
      <c r="BE121" t="s">
        <v>26</v>
      </c>
      <c r="BF121" t="s">
        <v>26</v>
      </c>
      <c r="BG121" t="s">
        <v>26</v>
      </c>
      <c r="BH121" t="s">
        <v>26</v>
      </c>
      <c r="BI121" t="s">
        <v>26</v>
      </c>
      <c r="BJ121" t="s">
        <v>26</v>
      </c>
      <c r="BK121" t="s">
        <v>26</v>
      </c>
      <c r="BL121" t="s">
        <v>26</v>
      </c>
      <c r="BM121" t="s">
        <v>26</v>
      </c>
      <c r="BN121" t="s">
        <v>26</v>
      </c>
      <c r="BO121" t="s">
        <v>26</v>
      </c>
      <c r="BP121" t="s">
        <v>26</v>
      </c>
      <c r="BQ121" t="s">
        <v>26</v>
      </c>
      <c r="BR121" t="s">
        <v>26</v>
      </c>
      <c r="BS121" t="s">
        <v>26</v>
      </c>
      <c r="BT121" t="s">
        <v>26</v>
      </c>
      <c r="BU121" t="s">
        <v>3144</v>
      </c>
      <c r="BV121" t="s">
        <v>3144</v>
      </c>
    </row>
    <row r="122" spans="1:75" hidden="1" x14ac:dyDescent="0.25">
      <c r="A122" t="s">
        <v>1220</v>
      </c>
      <c r="B122" t="s">
        <v>1221</v>
      </c>
      <c r="C122">
        <v>270</v>
      </c>
      <c r="D122" t="s">
        <v>951</v>
      </c>
      <c r="E122" t="s">
        <v>951</v>
      </c>
      <c r="F122" t="s">
        <v>1621</v>
      </c>
      <c r="G122" t="s">
        <v>1229</v>
      </c>
      <c r="H122" t="s">
        <v>667</v>
      </c>
      <c r="I122" t="s">
        <v>19</v>
      </c>
      <c r="J122" t="s">
        <v>953</v>
      </c>
      <c r="K122" t="s">
        <v>1622</v>
      </c>
      <c r="M122" t="s">
        <v>1623</v>
      </c>
      <c r="N122" t="s">
        <v>1229</v>
      </c>
      <c r="O122">
        <v>28262</v>
      </c>
      <c r="P122" t="s">
        <v>667</v>
      </c>
      <c r="Q122" t="s">
        <v>1232</v>
      </c>
      <c r="S122" t="s">
        <v>1624</v>
      </c>
      <c r="T122" t="s">
        <v>950</v>
      </c>
      <c r="V122" t="s">
        <v>954</v>
      </c>
      <c r="W122" t="s">
        <v>550</v>
      </c>
      <c r="X122" t="s">
        <v>24</v>
      </c>
      <c r="Z122" t="s">
        <v>950</v>
      </c>
      <c r="AC122" t="s">
        <v>2900</v>
      </c>
      <c r="AD122" t="s">
        <v>2901</v>
      </c>
      <c r="AE122" t="s">
        <v>2902</v>
      </c>
      <c r="AF122" t="s">
        <v>2903</v>
      </c>
      <c r="AG122" t="s">
        <v>2904</v>
      </c>
      <c r="AH122" t="s">
        <v>1295</v>
      </c>
      <c r="AI122" t="e">
        <v>#N/A</v>
      </c>
      <c r="AJ122" t="s">
        <v>26</v>
      </c>
      <c r="AK122" t="s">
        <v>26</v>
      </c>
      <c r="AL122" t="s">
        <v>2905</v>
      </c>
      <c r="AM122" t="s">
        <v>2906</v>
      </c>
      <c r="AN122" t="e">
        <v>#N/A</v>
      </c>
      <c r="AO122" t="s">
        <v>26</v>
      </c>
      <c r="AP122" t="s">
        <v>26</v>
      </c>
      <c r="AQ122" t="s">
        <v>26</v>
      </c>
      <c r="AR122" t="s">
        <v>26</v>
      </c>
      <c r="AS122" t="e">
        <v>#N/A</v>
      </c>
      <c r="AT122" t="s">
        <v>26</v>
      </c>
      <c r="AU122" t="s">
        <v>26</v>
      </c>
      <c r="AV122" t="e">
        <v>#N/A</v>
      </c>
      <c r="AW122" t="s">
        <v>2907</v>
      </c>
      <c r="AX122" t="s">
        <v>2908</v>
      </c>
      <c r="AY122" t="s">
        <v>26</v>
      </c>
      <c r="AZ122" t="s">
        <v>1545</v>
      </c>
      <c r="BA122" t="s">
        <v>2909</v>
      </c>
      <c r="BB122" t="s">
        <v>2910</v>
      </c>
      <c r="BC122" t="s">
        <v>2911</v>
      </c>
      <c r="BD122" t="s">
        <v>26</v>
      </c>
      <c r="BE122" t="s">
        <v>26</v>
      </c>
      <c r="BF122" t="s">
        <v>26</v>
      </c>
      <c r="BG122" t="s">
        <v>2906</v>
      </c>
      <c r="BH122" t="s">
        <v>2912</v>
      </c>
      <c r="BI122" t="s">
        <v>2913</v>
      </c>
      <c r="BJ122" t="s">
        <v>470</v>
      </c>
      <c r="BK122" t="s">
        <v>2914</v>
      </c>
      <c r="BL122" t="s">
        <v>26</v>
      </c>
      <c r="BM122" t="s">
        <v>26</v>
      </c>
      <c r="BN122" t="s">
        <v>2915</v>
      </c>
      <c r="BO122" t="s">
        <v>1229</v>
      </c>
      <c r="BP122" t="s">
        <v>2916</v>
      </c>
      <c r="BQ122" t="s">
        <v>2570</v>
      </c>
      <c r="BR122" t="s">
        <v>2917</v>
      </c>
      <c r="BS122" t="s">
        <v>26</v>
      </c>
      <c r="BT122" t="s">
        <v>26</v>
      </c>
      <c r="BU122" t="s">
        <v>26</v>
      </c>
      <c r="BV122" t="s">
        <v>26</v>
      </c>
    </row>
    <row r="123" spans="1:75" hidden="1" x14ac:dyDescent="0.25">
      <c r="A123" t="s">
        <v>1220</v>
      </c>
      <c r="B123" t="s">
        <v>1221</v>
      </c>
      <c r="C123">
        <v>271</v>
      </c>
      <c r="D123" t="s">
        <v>956</v>
      </c>
      <c r="E123" t="s">
        <v>956</v>
      </c>
      <c r="F123" t="s">
        <v>1625</v>
      </c>
      <c r="G123" t="s">
        <v>1236</v>
      </c>
      <c r="H123" t="s">
        <v>667</v>
      </c>
      <c r="I123" t="s">
        <v>36</v>
      </c>
      <c r="J123" t="s">
        <v>958</v>
      </c>
      <c r="K123" t="s">
        <v>1626</v>
      </c>
      <c r="M123" t="s">
        <v>1250</v>
      </c>
      <c r="N123" t="s">
        <v>1236</v>
      </c>
      <c r="O123">
        <v>77002</v>
      </c>
      <c r="P123" t="s">
        <v>667</v>
      </c>
      <c r="Q123" t="s">
        <v>1232</v>
      </c>
      <c r="T123" t="s">
        <v>955</v>
      </c>
      <c r="V123" t="s">
        <v>959</v>
      </c>
      <c r="W123" t="s">
        <v>762</v>
      </c>
      <c r="X123" t="s">
        <v>960</v>
      </c>
      <c r="Z123" t="s">
        <v>955</v>
      </c>
      <c r="AC123" t="s">
        <v>26</v>
      </c>
      <c r="AD123" t="s">
        <v>2918</v>
      </c>
      <c r="AE123" t="s">
        <v>2589</v>
      </c>
      <c r="AF123" t="s">
        <v>2590</v>
      </c>
      <c r="AG123" t="s">
        <v>2591</v>
      </c>
      <c r="AH123" t="s">
        <v>1383</v>
      </c>
      <c r="AI123" t="e">
        <v>#N/A</v>
      </c>
      <c r="AJ123" t="s">
        <v>26</v>
      </c>
      <c r="AK123" t="s">
        <v>26</v>
      </c>
      <c r="AL123" t="s">
        <v>26</v>
      </c>
      <c r="AM123" t="s">
        <v>26</v>
      </c>
      <c r="AN123" t="e">
        <v>#N/A</v>
      </c>
      <c r="AO123" t="s">
        <v>26</v>
      </c>
      <c r="AP123" t="s">
        <v>26</v>
      </c>
      <c r="AQ123" t="s">
        <v>26</v>
      </c>
      <c r="AR123" t="s">
        <v>26</v>
      </c>
      <c r="AS123" t="e">
        <v>#N/A</v>
      </c>
      <c r="AT123" t="s">
        <v>26</v>
      </c>
      <c r="AU123" t="s">
        <v>26</v>
      </c>
      <c r="AV123" t="e">
        <v>#N/A</v>
      </c>
      <c r="AW123" t="s">
        <v>2919</v>
      </c>
      <c r="AX123" t="s">
        <v>2920</v>
      </c>
      <c r="AY123" t="s">
        <v>26</v>
      </c>
      <c r="AZ123" t="s">
        <v>1637</v>
      </c>
      <c r="BA123" t="s">
        <v>2921</v>
      </c>
      <c r="BB123" t="s">
        <v>2922</v>
      </c>
      <c r="BC123" t="s">
        <v>2923</v>
      </c>
      <c r="BD123" t="s">
        <v>2924</v>
      </c>
      <c r="BE123" t="s">
        <v>26</v>
      </c>
      <c r="BF123" t="s">
        <v>26</v>
      </c>
      <c r="BG123" t="s">
        <v>26</v>
      </c>
      <c r="BH123" t="s">
        <v>26</v>
      </c>
      <c r="BI123" t="s">
        <v>26</v>
      </c>
      <c r="BJ123" t="s">
        <v>26</v>
      </c>
      <c r="BK123" t="s">
        <v>26</v>
      </c>
      <c r="BL123" t="s">
        <v>26</v>
      </c>
      <c r="BM123" t="s">
        <v>26</v>
      </c>
      <c r="BN123" t="s">
        <v>26</v>
      </c>
      <c r="BO123" t="s">
        <v>26</v>
      </c>
      <c r="BP123" t="s">
        <v>26</v>
      </c>
      <c r="BQ123" t="s">
        <v>26</v>
      </c>
      <c r="BR123" t="s">
        <v>26</v>
      </c>
      <c r="BS123" t="s">
        <v>26</v>
      </c>
      <c r="BT123" t="s">
        <v>26</v>
      </c>
      <c r="BU123" t="s">
        <v>26</v>
      </c>
      <c r="BV123" t="s">
        <v>26</v>
      </c>
    </row>
    <row r="124" spans="1:75" hidden="1" x14ac:dyDescent="0.25">
      <c r="A124" t="s">
        <v>1220</v>
      </c>
      <c r="B124" t="s">
        <v>1221</v>
      </c>
      <c r="C124">
        <v>271</v>
      </c>
      <c r="D124" t="s">
        <v>956</v>
      </c>
      <c r="E124" t="s">
        <v>956</v>
      </c>
      <c r="F124" t="s">
        <v>1625</v>
      </c>
      <c r="G124" t="s">
        <v>1236</v>
      </c>
      <c r="H124" t="s">
        <v>667</v>
      </c>
      <c r="I124" t="s">
        <v>19</v>
      </c>
      <c r="J124" t="s">
        <v>958</v>
      </c>
      <c r="K124" t="s">
        <v>1626</v>
      </c>
      <c r="M124" t="s">
        <v>1250</v>
      </c>
      <c r="N124" t="s">
        <v>1236</v>
      </c>
      <c r="O124">
        <v>77002</v>
      </c>
      <c r="P124" t="s">
        <v>667</v>
      </c>
      <c r="Q124" t="s">
        <v>1232</v>
      </c>
      <c r="T124" t="s">
        <v>955</v>
      </c>
      <c r="V124" t="s">
        <v>959</v>
      </c>
      <c r="W124" t="s">
        <v>762</v>
      </c>
      <c r="X124" t="s">
        <v>960</v>
      </c>
      <c r="Z124" t="s">
        <v>955</v>
      </c>
      <c r="AC124" t="s">
        <v>26</v>
      </c>
      <c r="AD124" t="s">
        <v>2918</v>
      </c>
      <c r="AE124" t="s">
        <v>2589</v>
      </c>
      <c r="AF124" t="s">
        <v>2590</v>
      </c>
      <c r="AG124" t="s">
        <v>2591</v>
      </c>
      <c r="AH124" t="s">
        <v>1383</v>
      </c>
      <c r="AI124" t="e">
        <v>#N/A</v>
      </c>
      <c r="AJ124" t="s">
        <v>26</v>
      </c>
      <c r="AK124" t="s">
        <v>26</v>
      </c>
      <c r="AL124" t="s">
        <v>26</v>
      </c>
      <c r="AM124" t="s">
        <v>26</v>
      </c>
      <c r="AN124" t="e">
        <v>#N/A</v>
      </c>
      <c r="AO124" t="s">
        <v>26</v>
      </c>
      <c r="AP124" t="s">
        <v>26</v>
      </c>
      <c r="AQ124" t="s">
        <v>26</v>
      </c>
      <c r="AR124" t="s">
        <v>26</v>
      </c>
      <c r="AS124" t="e">
        <v>#N/A</v>
      </c>
      <c r="AT124" t="s">
        <v>26</v>
      </c>
      <c r="AU124" t="s">
        <v>26</v>
      </c>
      <c r="AV124" t="e">
        <v>#N/A</v>
      </c>
      <c r="AW124" t="s">
        <v>2919</v>
      </c>
      <c r="AX124" t="s">
        <v>2920</v>
      </c>
      <c r="AY124" t="s">
        <v>26</v>
      </c>
      <c r="AZ124" t="s">
        <v>1637</v>
      </c>
      <c r="BA124" t="s">
        <v>2921</v>
      </c>
      <c r="BB124" t="s">
        <v>2922</v>
      </c>
      <c r="BC124" t="s">
        <v>2923</v>
      </c>
      <c r="BD124" t="s">
        <v>2924</v>
      </c>
      <c r="BE124" t="s">
        <v>26</v>
      </c>
      <c r="BF124" t="s">
        <v>26</v>
      </c>
      <c r="BG124" t="s">
        <v>26</v>
      </c>
      <c r="BH124" t="s">
        <v>26</v>
      </c>
      <c r="BI124" t="s">
        <v>26</v>
      </c>
      <c r="BJ124" t="s">
        <v>26</v>
      </c>
      <c r="BK124" t="s">
        <v>26</v>
      </c>
      <c r="BL124" t="s">
        <v>26</v>
      </c>
      <c r="BM124" t="s">
        <v>26</v>
      </c>
      <c r="BN124" t="s">
        <v>26</v>
      </c>
      <c r="BO124" t="s">
        <v>26</v>
      </c>
      <c r="BP124" t="s">
        <v>26</v>
      </c>
      <c r="BQ124" t="s">
        <v>26</v>
      </c>
      <c r="BR124" t="s">
        <v>26</v>
      </c>
      <c r="BS124" t="s">
        <v>26</v>
      </c>
      <c r="BT124" t="s">
        <v>26</v>
      </c>
      <c r="BU124" t="s">
        <v>26</v>
      </c>
      <c r="BV124" t="s">
        <v>26</v>
      </c>
    </row>
    <row r="125" spans="1:75" hidden="1" x14ac:dyDescent="0.25">
      <c r="A125" t="s">
        <v>1220</v>
      </c>
      <c r="B125" t="s">
        <v>1221</v>
      </c>
      <c r="C125">
        <v>272</v>
      </c>
      <c r="D125" t="s">
        <v>368</v>
      </c>
      <c r="E125" t="s">
        <v>368</v>
      </c>
      <c r="F125" t="s">
        <v>1533</v>
      </c>
      <c r="G125" t="s">
        <v>1299</v>
      </c>
      <c r="H125" t="s">
        <v>667</v>
      </c>
      <c r="I125" t="s">
        <v>43</v>
      </c>
      <c r="J125" t="s">
        <v>369</v>
      </c>
      <c r="K125" t="s">
        <v>1627</v>
      </c>
      <c r="M125" t="s">
        <v>1628</v>
      </c>
      <c r="N125" t="s">
        <v>1629</v>
      </c>
      <c r="O125">
        <v>6484</v>
      </c>
      <c r="P125" t="s">
        <v>667</v>
      </c>
      <c r="Q125" t="s">
        <v>213</v>
      </c>
      <c r="R125" t="s">
        <v>366</v>
      </c>
      <c r="S125" t="s">
        <v>1630</v>
      </c>
      <c r="T125" t="s">
        <v>961</v>
      </c>
      <c r="V125" t="s">
        <v>376</v>
      </c>
      <c r="W125" t="s">
        <v>377</v>
      </c>
      <c r="Y125" t="s">
        <v>375</v>
      </c>
      <c r="Z125" t="s">
        <v>963</v>
      </c>
      <c r="AA125" t="s">
        <v>963</v>
      </c>
      <c r="AC125" t="s">
        <v>2925</v>
      </c>
      <c r="AD125" t="s">
        <v>2926</v>
      </c>
      <c r="AE125" t="s">
        <v>2927</v>
      </c>
      <c r="AF125" t="s">
        <v>2928</v>
      </c>
      <c r="AG125" t="s">
        <v>2929</v>
      </c>
      <c r="AH125" t="s">
        <v>1299</v>
      </c>
      <c r="AI125" t="e">
        <v>#N/A</v>
      </c>
      <c r="AJ125" t="s">
        <v>26</v>
      </c>
      <c r="AK125" t="s">
        <v>26</v>
      </c>
      <c r="AL125" t="s">
        <v>2930</v>
      </c>
      <c r="AM125" t="s">
        <v>2931</v>
      </c>
      <c r="AN125" t="e">
        <v>#N/A</v>
      </c>
      <c r="AO125" t="s">
        <v>26</v>
      </c>
      <c r="AP125" t="s">
        <v>26</v>
      </c>
      <c r="AQ125" t="s">
        <v>26</v>
      </c>
      <c r="AR125" t="s">
        <v>26</v>
      </c>
      <c r="AS125" t="e">
        <v>#N/A</v>
      </c>
      <c r="AT125" t="s">
        <v>26</v>
      </c>
      <c r="AU125" t="s">
        <v>26</v>
      </c>
      <c r="AV125" t="e">
        <v>#N/A</v>
      </c>
      <c r="AW125" t="s">
        <v>26</v>
      </c>
      <c r="AX125" t="s">
        <v>26</v>
      </c>
      <c r="AY125" t="s">
        <v>26</v>
      </c>
      <c r="AZ125" t="s">
        <v>26</v>
      </c>
      <c r="BA125" t="s">
        <v>26</v>
      </c>
      <c r="BB125" t="s">
        <v>26</v>
      </c>
      <c r="BC125" t="s">
        <v>26</v>
      </c>
      <c r="BD125" t="s">
        <v>26</v>
      </c>
      <c r="BE125" t="s">
        <v>26</v>
      </c>
      <c r="BF125" t="s">
        <v>26</v>
      </c>
      <c r="BG125" t="s">
        <v>2931</v>
      </c>
      <c r="BH125" t="s">
        <v>2932</v>
      </c>
      <c r="BI125" t="s">
        <v>2933</v>
      </c>
      <c r="BJ125" t="s">
        <v>2731</v>
      </c>
      <c r="BK125" t="s">
        <v>2934</v>
      </c>
      <c r="BL125" t="s">
        <v>26</v>
      </c>
      <c r="BM125" t="s">
        <v>26</v>
      </c>
      <c r="BN125" t="s">
        <v>2935</v>
      </c>
      <c r="BO125" t="s">
        <v>1299</v>
      </c>
      <c r="BP125" t="s">
        <v>2936</v>
      </c>
      <c r="BQ125" t="s">
        <v>2570</v>
      </c>
      <c r="BR125" t="s">
        <v>2937</v>
      </c>
      <c r="BS125" t="s">
        <v>26</v>
      </c>
      <c r="BT125" t="s">
        <v>26</v>
      </c>
      <c r="BU125" t="s">
        <v>3142</v>
      </c>
      <c r="BV125" t="s">
        <v>3140</v>
      </c>
    </row>
    <row r="126" spans="1:75" hidden="1" x14ac:dyDescent="0.25">
      <c r="A126" t="s">
        <v>1220</v>
      </c>
      <c r="B126" t="s">
        <v>1221</v>
      </c>
      <c r="C126">
        <v>272</v>
      </c>
      <c r="D126" t="s">
        <v>368</v>
      </c>
      <c r="E126" t="s">
        <v>368</v>
      </c>
      <c r="F126" t="s">
        <v>1533</v>
      </c>
      <c r="G126" t="s">
        <v>1299</v>
      </c>
      <c r="H126" t="s">
        <v>667</v>
      </c>
      <c r="I126" t="s">
        <v>19</v>
      </c>
      <c r="J126" t="s">
        <v>371</v>
      </c>
      <c r="K126" t="s">
        <v>1631</v>
      </c>
      <c r="L126" t="s">
        <v>1632</v>
      </c>
      <c r="M126" t="s">
        <v>1633</v>
      </c>
      <c r="N126" t="s">
        <v>1299</v>
      </c>
      <c r="O126">
        <v>94583</v>
      </c>
      <c r="P126" t="s">
        <v>667</v>
      </c>
      <c r="Q126" t="s">
        <v>1232</v>
      </c>
      <c r="T126" t="s">
        <v>962</v>
      </c>
      <c r="V126" t="s">
        <v>372</v>
      </c>
      <c r="W126" t="s">
        <v>373</v>
      </c>
      <c r="X126" t="s">
        <v>374</v>
      </c>
      <c r="Y126" t="s">
        <v>370</v>
      </c>
      <c r="Z126" t="s">
        <v>962</v>
      </c>
      <c r="AC126" t="s">
        <v>2925</v>
      </c>
      <c r="AD126" t="s">
        <v>2926</v>
      </c>
      <c r="AE126" t="s">
        <v>2927</v>
      </c>
      <c r="AF126" t="s">
        <v>2928</v>
      </c>
      <c r="AG126" t="s">
        <v>2929</v>
      </c>
      <c r="AH126" t="s">
        <v>1299</v>
      </c>
      <c r="AI126" t="e">
        <v>#N/A</v>
      </c>
      <c r="AJ126" t="s">
        <v>26</v>
      </c>
      <c r="AK126" t="s">
        <v>26</v>
      </c>
      <c r="AL126" t="s">
        <v>2930</v>
      </c>
      <c r="AM126" t="s">
        <v>2931</v>
      </c>
      <c r="AN126" t="e">
        <v>#N/A</v>
      </c>
      <c r="AO126" t="s">
        <v>26</v>
      </c>
      <c r="AP126" t="s">
        <v>26</v>
      </c>
      <c r="AQ126" t="s">
        <v>26</v>
      </c>
      <c r="AR126" t="s">
        <v>26</v>
      </c>
      <c r="AS126" t="e">
        <v>#N/A</v>
      </c>
      <c r="AT126" t="s">
        <v>26</v>
      </c>
      <c r="AU126" t="s">
        <v>26</v>
      </c>
      <c r="AV126" t="e">
        <v>#N/A</v>
      </c>
      <c r="AW126" t="s">
        <v>26</v>
      </c>
      <c r="AX126" t="s">
        <v>26</v>
      </c>
      <c r="AY126" t="s">
        <v>26</v>
      </c>
      <c r="AZ126" t="s">
        <v>26</v>
      </c>
      <c r="BA126" t="s">
        <v>26</v>
      </c>
      <c r="BB126" t="s">
        <v>26</v>
      </c>
      <c r="BC126" t="s">
        <v>26</v>
      </c>
      <c r="BD126" t="s">
        <v>26</v>
      </c>
      <c r="BE126" t="s">
        <v>26</v>
      </c>
      <c r="BF126" t="s">
        <v>26</v>
      </c>
      <c r="BG126" t="s">
        <v>2931</v>
      </c>
      <c r="BH126" t="s">
        <v>2932</v>
      </c>
      <c r="BI126" t="s">
        <v>2933</v>
      </c>
      <c r="BJ126" t="s">
        <v>2731</v>
      </c>
      <c r="BK126" t="s">
        <v>2934</v>
      </c>
      <c r="BL126" t="s">
        <v>26</v>
      </c>
      <c r="BM126" t="s">
        <v>26</v>
      </c>
      <c r="BN126" t="s">
        <v>2935</v>
      </c>
      <c r="BO126" t="s">
        <v>1299</v>
      </c>
      <c r="BP126" t="s">
        <v>2936</v>
      </c>
      <c r="BQ126" t="s">
        <v>2570</v>
      </c>
      <c r="BR126" t="s">
        <v>2937</v>
      </c>
      <c r="BS126" t="s">
        <v>26</v>
      </c>
      <c r="BT126" t="s">
        <v>26</v>
      </c>
      <c r="BU126" t="s">
        <v>26</v>
      </c>
      <c r="BV126" t="s">
        <v>3140</v>
      </c>
    </row>
    <row r="127" spans="1:75" hidden="1" x14ac:dyDescent="0.25">
      <c r="A127" t="s">
        <v>1220</v>
      </c>
      <c r="B127" t="s">
        <v>1221</v>
      </c>
      <c r="C127">
        <v>273</v>
      </c>
      <c r="D127" t="s">
        <v>381</v>
      </c>
      <c r="E127" t="s">
        <v>2533</v>
      </c>
      <c r="F127" t="s">
        <v>1634</v>
      </c>
      <c r="G127" t="s">
        <v>1635</v>
      </c>
      <c r="H127" t="s">
        <v>770</v>
      </c>
      <c r="I127" t="s">
        <v>213</v>
      </c>
      <c r="J127" t="s">
        <v>382</v>
      </c>
      <c r="K127" t="s">
        <v>1636</v>
      </c>
      <c r="M127" t="s">
        <v>1637</v>
      </c>
      <c r="N127" t="s">
        <v>1635</v>
      </c>
      <c r="O127" t="s">
        <v>1638</v>
      </c>
      <c r="P127" t="s">
        <v>770</v>
      </c>
      <c r="Q127" t="s">
        <v>1241</v>
      </c>
      <c r="R127" t="s">
        <v>385</v>
      </c>
      <c r="S127" t="s">
        <v>1639</v>
      </c>
      <c r="T127" t="s">
        <v>964</v>
      </c>
      <c r="V127" t="s">
        <v>383</v>
      </c>
      <c r="W127" t="s">
        <v>384</v>
      </c>
      <c r="X127" t="s">
        <v>148</v>
      </c>
      <c r="Y127" t="s">
        <v>378</v>
      </c>
      <c r="Z127" t="s">
        <v>968</v>
      </c>
      <c r="AA127" t="s">
        <v>964</v>
      </c>
      <c r="AB127" t="s">
        <v>968</v>
      </c>
      <c r="AC127" t="s">
        <v>2938</v>
      </c>
      <c r="AD127" t="s">
        <v>2939</v>
      </c>
      <c r="AE127" t="s">
        <v>2940</v>
      </c>
      <c r="AF127" t="s">
        <v>26</v>
      </c>
      <c r="AG127" t="s">
        <v>2941</v>
      </c>
      <c r="AH127" t="s">
        <v>2824</v>
      </c>
      <c r="AI127" t="e">
        <v>#N/A</v>
      </c>
      <c r="AJ127" t="s">
        <v>26</v>
      </c>
      <c r="AK127" t="s">
        <v>26</v>
      </c>
      <c r="AL127" t="s">
        <v>26</v>
      </c>
      <c r="AM127" t="s">
        <v>26</v>
      </c>
      <c r="AN127" t="e">
        <v>#N/A</v>
      </c>
      <c r="AO127" t="s">
        <v>26</v>
      </c>
      <c r="AP127" t="s">
        <v>26</v>
      </c>
      <c r="AQ127" t="s">
        <v>26</v>
      </c>
      <c r="AR127" t="s">
        <v>26</v>
      </c>
      <c r="AS127" t="e">
        <v>#N/A</v>
      </c>
      <c r="AT127" t="s">
        <v>26</v>
      </c>
      <c r="AU127" t="s">
        <v>26</v>
      </c>
      <c r="AV127" t="e">
        <v>#N/A</v>
      </c>
      <c r="AW127" t="s">
        <v>26</v>
      </c>
      <c r="AX127" t="s">
        <v>26</v>
      </c>
      <c r="AY127" t="s">
        <v>26</v>
      </c>
      <c r="AZ127" t="s">
        <v>26</v>
      </c>
      <c r="BA127" t="s">
        <v>26</v>
      </c>
      <c r="BB127" t="s">
        <v>26</v>
      </c>
      <c r="BC127" t="s">
        <v>26</v>
      </c>
      <c r="BD127" t="s">
        <v>26</v>
      </c>
      <c r="BE127" t="s">
        <v>26</v>
      </c>
      <c r="BF127" t="s">
        <v>26</v>
      </c>
      <c r="BG127" t="s">
        <v>26</v>
      </c>
      <c r="BH127" t="s">
        <v>26</v>
      </c>
      <c r="BI127" t="s">
        <v>26</v>
      </c>
      <c r="BJ127" t="s">
        <v>26</v>
      </c>
      <c r="BK127" t="s">
        <v>26</v>
      </c>
      <c r="BL127" t="s">
        <v>26</v>
      </c>
      <c r="BM127" t="s">
        <v>26</v>
      </c>
      <c r="BN127" t="s">
        <v>26</v>
      </c>
      <c r="BO127" t="s">
        <v>26</v>
      </c>
      <c r="BP127" t="s">
        <v>26</v>
      </c>
      <c r="BQ127" t="s">
        <v>26</v>
      </c>
      <c r="BR127" t="s">
        <v>26</v>
      </c>
      <c r="BS127" t="s">
        <v>26</v>
      </c>
      <c r="BT127" t="s">
        <v>26</v>
      </c>
      <c r="BU127" t="s">
        <v>3141</v>
      </c>
      <c r="BV127" t="s">
        <v>3142</v>
      </c>
    </row>
    <row r="128" spans="1:75" hidden="1" x14ac:dyDescent="0.25">
      <c r="A128" t="s">
        <v>1220</v>
      </c>
      <c r="B128" t="s">
        <v>1221</v>
      </c>
      <c r="C128">
        <v>273</v>
      </c>
      <c r="D128" t="s">
        <v>381</v>
      </c>
      <c r="E128" t="s">
        <v>2533</v>
      </c>
      <c r="F128" t="s">
        <v>1634</v>
      </c>
      <c r="G128" t="s">
        <v>1635</v>
      </c>
      <c r="H128" t="s">
        <v>770</v>
      </c>
      <c r="I128" t="s">
        <v>19</v>
      </c>
      <c r="J128" t="s">
        <v>382</v>
      </c>
      <c r="K128" t="s">
        <v>1636</v>
      </c>
      <c r="M128" t="s">
        <v>1637</v>
      </c>
      <c r="N128" t="s">
        <v>1635</v>
      </c>
      <c r="O128" t="s">
        <v>1638</v>
      </c>
      <c r="P128" t="s">
        <v>770</v>
      </c>
      <c r="Q128" t="s">
        <v>1241</v>
      </c>
      <c r="R128" t="s">
        <v>385</v>
      </c>
      <c r="S128" t="s">
        <v>1639</v>
      </c>
      <c r="T128" t="s">
        <v>964</v>
      </c>
      <c r="V128" t="s">
        <v>383</v>
      </c>
      <c r="W128" t="s">
        <v>384</v>
      </c>
      <c r="X128" t="s">
        <v>148</v>
      </c>
      <c r="Y128" t="s">
        <v>378</v>
      </c>
      <c r="Z128" t="s">
        <v>968</v>
      </c>
      <c r="AA128" t="s">
        <v>964</v>
      </c>
      <c r="AB128" t="s">
        <v>968</v>
      </c>
      <c r="AC128" t="s">
        <v>2938</v>
      </c>
      <c r="AD128" t="s">
        <v>2939</v>
      </c>
      <c r="AE128" t="s">
        <v>2940</v>
      </c>
      <c r="AF128" t="s">
        <v>26</v>
      </c>
      <c r="AG128" t="s">
        <v>2941</v>
      </c>
      <c r="AH128" t="s">
        <v>2824</v>
      </c>
      <c r="AI128" t="e">
        <v>#N/A</v>
      </c>
      <c r="AJ128" t="s">
        <v>26</v>
      </c>
      <c r="AK128" t="s">
        <v>26</v>
      </c>
      <c r="AL128" t="s">
        <v>26</v>
      </c>
      <c r="AM128" t="s">
        <v>26</v>
      </c>
      <c r="AN128" t="e">
        <v>#N/A</v>
      </c>
      <c r="AO128" t="s">
        <v>26</v>
      </c>
      <c r="AP128" t="s">
        <v>26</v>
      </c>
      <c r="AQ128" t="s">
        <v>26</v>
      </c>
      <c r="AR128" t="s">
        <v>26</v>
      </c>
      <c r="AS128" t="e">
        <v>#N/A</v>
      </c>
      <c r="AT128" t="s">
        <v>26</v>
      </c>
      <c r="AU128" t="s">
        <v>26</v>
      </c>
      <c r="AV128" t="e">
        <v>#N/A</v>
      </c>
      <c r="AW128" t="s">
        <v>26</v>
      </c>
      <c r="AX128" t="s">
        <v>26</v>
      </c>
      <c r="AY128" t="s">
        <v>26</v>
      </c>
      <c r="AZ128" t="s">
        <v>26</v>
      </c>
      <c r="BA128" t="s">
        <v>26</v>
      </c>
      <c r="BB128" t="s">
        <v>26</v>
      </c>
      <c r="BC128" t="s">
        <v>26</v>
      </c>
      <c r="BD128" t="s">
        <v>26</v>
      </c>
      <c r="BE128" t="s">
        <v>26</v>
      </c>
      <c r="BF128" t="s">
        <v>26</v>
      </c>
      <c r="BG128" t="s">
        <v>26</v>
      </c>
      <c r="BH128" t="s">
        <v>26</v>
      </c>
      <c r="BI128" t="s">
        <v>26</v>
      </c>
      <c r="BJ128" t="s">
        <v>26</v>
      </c>
      <c r="BK128" t="s">
        <v>26</v>
      </c>
      <c r="BL128" t="s">
        <v>26</v>
      </c>
      <c r="BM128" t="s">
        <v>26</v>
      </c>
      <c r="BN128" t="s">
        <v>26</v>
      </c>
      <c r="BO128" t="s">
        <v>26</v>
      </c>
      <c r="BP128" t="s">
        <v>26</v>
      </c>
      <c r="BQ128" t="s">
        <v>26</v>
      </c>
      <c r="BR128" t="s">
        <v>26</v>
      </c>
      <c r="BS128" t="s">
        <v>26</v>
      </c>
      <c r="BT128" t="s">
        <v>26</v>
      </c>
      <c r="BU128" t="s">
        <v>3141</v>
      </c>
      <c r="BV128" t="s">
        <v>3142</v>
      </c>
    </row>
    <row r="129" spans="1:74" hidden="1" x14ac:dyDescent="0.25">
      <c r="A129" t="s">
        <v>1220</v>
      </c>
      <c r="B129" t="s">
        <v>1221</v>
      </c>
      <c r="C129">
        <v>274</v>
      </c>
      <c r="D129" t="s">
        <v>391</v>
      </c>
      <c r="E129" t="s">
        <v>391</v>
      </c>
      <c r="F129" t="s">
        <v>1640</v>
      </c>
      <c r="G129" t="s">
        <v>1259</v>
      </c>
      <c r="H129" t="s">
        <v>667</v>
      </c>
      <c r="I129" t="s">
        <v>19</v>
      </c>
      <c r="J129" t="s">
        <v>392</v>
      </c>
      <c r="K129" t="s">
        <v>1641</v>
      </c>
      <c r="M129" t="s">
        <v>1642</v>
      </c>
      <c r="N129" t="s">
        <v>1259</v>
      </c>
      <c r="O129">
        <v>33716</v>
      </c>
      <c r="P129" t="s">
        <v>667</v>
      </c>
      <c r="Q129" t="s">
        <v>1232</v>
      </c>
      <c r="V129" t="s">
        <v>393</v>
      </c>
      <c r="W129" t="s">
        <v>394</v>
      </c>
      <c r="X129" t="s">
        <v>54</v>
      </c>
      <c r="Y129" t="s">
        <v>389</v>
      </c>
      <c r="Z129" t="s">
        <v>969</v>
      </c>
      <c r="AB129" t="s">
        <v>969</v>
      </c>
      <c r="AC129" t="s">
        <v>26</v>
      </c>
      <c r="AD129" t="s">
        <v>2942</v>
      </c>
      <c r="AE129" t="s">
        <v>2943</v>
      </c>
      <c r="AF129" t="s">
        <v>2944</v>
      </c>
      <c r="AG129" t="s">
        <v>2945</v>
      </c>
      <c r="AH129" t="s">
        <v>1259</v>
      </c>
      <c r="AI129" t="e">
        <v>#N/A</v>
      </c>
      <c r="AJ129" t="s">
        <v>26</v>
      </c>
      <c r="AK129" t="s">
        <v>26</v>
      </c>
      <c r="AL129" t="s">
        <v>26</v>
      </c>
      <c r="AM129" t="s">
        <v>26</v>
      </c>
      <c r="AN129" t="e">
        <v>#N/A</v>
      </c>
      <c r="AO129" t="s">
        <v>26</v>
      </c>
      <c r="AP129" t="s">
        <v>26</v>
      </c>
      <c r="AQ129" t="s">
        <v>26</v>
      </c>
      <c r="AR129" t="s">
        <v>26</v>
      </c>
      <c r="AS129" t="e">
        <v>#N/A</v>
      </c>
      <c r="AT129" t="s">
        <v>26</v>
      </c>
      <c r="AU129" t="s">
        <v>26</v>
      </c>
      <c r="AV129" t="e">
        <v>#N/A</v>
      </c>
      <c r="AW129" t="s">
        <v>26</v>
      </c>
      <c r="AX129" t="s">
        <v>26</v>
      </c>
      <c r="AY129" t="s">
        <v>26</v>
      </c>
      <c r="AZ129" t="s">
        <v>26</v>
      </c>
      <c r="BA129" t="s">
        <v>26</v>
      </c>
      <c r="BB129" t="s">
        <v>26</v>
      </c>
      <c r="BC129" t="s">
        <v>26</v>
      </c>
      <c r="BD129" t="s">
        <v>26</v>
      </c>
      <c r="BE129" t="s">
        <v>26</v>
      </c>
      <c r="BF129" t="s">
        <v>26</v>
      </c>
      <c r="BG129" t="s">
        <v>26</v>
      </c>
      <c r="BH129" t="s">
        <v>26</v>
      </c>
      <c r="BI129" t="s">
        <v>26</v>
      </c>
      <c r="BJ129" t="s">
        <v>26</v>
      </c>
      <c r="BK129" t="s">
        <v>26</v>
      </c>
      <c r="BL129" t="s">
        <v>26</v>
      </c>
      <c r="BM129" t="s">
        <v>26</v>
      </c>
      <c r="BN129" t="s">
        <v>26</v>
      </c>
      <c r="BO129" t="s">
        <v>26</v>
      </c>
      <c r="BP129" t="s">
        <v>26</v>
      </c>
      <c r="BQ129" t="s">
        <v>26</v>
      </c>
      <c r="BR129" t="s">
        <v>26</v>
      </c>
      <c r="BS129" t="s">
        <v>26</v>
      </c>
      <c r="BT129" t="s">
        <v>26</v>
      </c>
      <c r="BU129" t="s">
        <v>26</v>
      </c>
      <c r="BV129" t="s">
        <v>3140</v>
      </c>
    </row>
    <row r="130" spans="1:74" hidden="1" x14ac:dyDescent="0.25">
      <c r="A130" t="s">
        <v>1220</v>
      </c>
      <c r="B130" t="s">
        <v>1221</v>
      </c>
      <c r="C130">
        <v>275</v>
      </c>
      <c r="D130" t="s">
        <v>397</v>
      </c>
      <c r="E130" t="s">
        <v>397</v>
      </c>
      <c r="F130" t="s">
        <v>1268</v>
      </c>
      <c r="G130" t="s">
        <v>1269</v>
      </c>
      <c r="H130" t="s">
        <v>667</v>
      </c>
      <c r="I130" t="s">
        <v>57</v>
      </c>
      <c r="J130" t="s">
        <v>971</v>
      </c>
      <c r="K130" t="s">
        <v>1643</v>
      </c>
      <c r="M130" t="s">
        <v>1272</v>
      </c>
      <c r="N130" t="s">
        <v>1269</v>
      </c>
      <c r="O130">
        <v>85255</v>
      </c>
      <c r="P130" t="s">
        <v>667</v>
      </c>
      <c r="Q130" t="s">
        <v>1232</v>
      </c>
      <c r="U130" t="s">
        <v>970</v>
      </c>
      <c r="V130" t="s">
        <v>514</v>
      </c>
      <c r="W130" t="s">
        <v>399</v>
      </c>
      <c r="X130" t="s">
        <v>156</v>
      </c>
      <c r="AC130" t="s">
        <v>26</v>
      </c>
      <c r="AD130" t="s">
        <v>2946</v>
      </c>
      <c r="AE130" t="s">
        <v>2947</v>
      </c>
      <c r="AF130" t="s">
        <v>2948</v>
      </c>
      <c r="AG130" t="s">
        <v>2648</v>
      </c>
      <c r="AH130" t="s">
        <v>1269</v>
      </c>
      <c r="AI130" t="e">
        <v>#N/A</v>
      </c>
      <c r="AJ130" t="s">
        <v>2949</v>
      </c>
      <c r="AK130" t="s">
        <v>26</v>
      </c>
      <c r="AL130" t="s">
        <v>26</v>
      </c>
      <c r="AM130" t="s">
        <v>26</v>
      </c>
      <c r="AN130" t="e">
        <v>#N/A</v>
      </c>
      <c r="AO130" t="s">
        <v>26</v>
      </c>
      <c r="AP130" t="s">
        <v>26</v>
      </c>
      <c r="AQ130" t="s">
        <v>26</v>
      </c>
      <c r="AR130" t="s">
        <v>26</v>
      </c>
      <c r="AS130" t="e">
        <v>#N/A</v>
      </c>
      <c r="AT130" t="s">
        <v>26</v>
      </c>
      <c r="AU130" t="s">
        <v>26</v>
      </c>
      <c r="AV130" t="e">
        <v>#N/A</v>
      </c>
      <c r="AW130" t="s">
        <v>26</v>
      </c>
      <c r="AX130" t="s">
        <v>26</v>
      </c>
      <c r="AY130" t="s">
        <v>26</v>
      </c>
      <c r="AZ130" t="s">
        <v>26</v>
      </c>
      <c r="BA130" t="s">
        <v>26</v>
      </c>
      <c r="BB130" t="s">
        <v>26</v>
      </c>
      <c r="BC130" t="s">
        <v>26</v>
      </c>
      <c r="BD130" t="s">
        <v>26</v>
      </c>
      <c r="BE130" t="s">
        <v>26</v>
      </c>
      <c r="BF130" t="s">
        <v>26</v>
      </c>
      <c r="BG130" t="s">
        <v>26</v>
      </c>
      <c r="BH130" t="s">
        <v>26</v>
      </c>
      <c r="BI130" t="s">
        <v>26</v>
      </c>
      <c r="BJ130" t="s">
        <v>26</v>
      </c>
      <c r="BK130" t="s">
        <v>26</v>
      </c>
      <c r="BL130" t="s">
        <v>26</v>
      </c>
      <c r="BM130" t="s">
        <v>26</v>
      </c>
      <c r="BN130" t="s">
        <v>26</v>
      </c>
      <c r="BO130" t="s">
        <v>26</v>
      </c>
      <c r="BP130" t="s">
        <v>26</v>
      </c>
      <c r="BQ130" t="s">
        <v>26</v>
      </c>
      <c r="BR130" t="s">
        <v>26</v>
      </c>
      <c r="BS130" t="s">
        <v>26</v>
      </c>
      <c r="BT130" t="s">
        <v>26</v>
      </c>
      <c r="BU130" t="s">
        <v>26</v>
      </c>
      <c r="BV130" t="s">
        <v>26</v>
      </c>
    </row>
    <row r="131" spans="1:74" hidden="1" x14ac:dyDescent="0.25">
      <c r="A131" t="s">
        <v>1220</v>
      </c>
      <c r="B131" t="s">
        <v>1221</v>
      </c>
      <c r="C131">
        <v>275</v>
      </c>
      <c r="D131" t="s">
        <v>397</v>
      </c>
      <c r="E131" t="s">
        <v>397</v>
      </c>
      <c r="F131" t="s">
        <v>1268</v>
      </c>
      <c r="G131" t="s">
        <v>1269</v>
      </c>
      <c r="H131" t="s">
        <v>667</v>
      </c>
      <c r="I131" t="s">
        <v>57</v>
      </c>
      <c r="J131" t="s">
        <v>398</v>
      </c>
      <c r="K131" t="s">
        <v>1644</v>
      </c>
      <c r="M131" t="s">
        <v>1272</v>
      </c>
      <c r="N131" t="s">
        <v>1269</v>
      </c>
      <c r="O131">
        <v>85255</v>
      </c>
      <c r="P131" t="s">
        <v>667</v>
      </c>
      <c r="Q131" t="s">
        <v>1232</v>
      </c>
      <c r="V131" t="s">
        <v>32</v>
      </c>
      <c r="W131" t="s">
        <v>399</v>
      </c>
      <c r="X131" t="s">
        <v>156</v>
      </c>
      <c r="Y131" t="s">
        <v>395</v>
      </c>
      <c r="AC131" t="s">
        <v>26</v>
      </c>
      <c r="AD131" t="s">
        <v>2946</v>
      </c>
      <c r="AE131" t="s">
        <v>2947</v>
      </c>
      <c r="AF131" t="s">
        <v>2948</v>
      </c>
      <c r="AG131" t="s">
        <v>2648</v>
      </c>
      <c r="AH131" t="s">
        <v>1269</v>
      </c>
      <c r="AI131" t="e">
        <v>#N/A</v>
      </c>
      <c r="AJ131" t="s">
        <v>2949</v>
      </c>
      <c r="AK131" t="s">
        <v>26</v>
      </c>
      <c r="AL131" t="s">
        <v>26</v>
      </c>
      <c r="AM131" t="s">
        <v>26</v>
      </c>
      <c r="AN131" t="e">
        <v>#N/A</v>
      </c>
      <c r="AO131" t="s">
        <v>26</v>
      </c>
      <c r="AP131" t="s">
        <v>26</v>
      </c>
      <c r="AQ131" t="s">
        <v>26</v>
      </c>
      <c r="AR131" t="s">
        <v>26</v>
      </c>
      <c r="AS131" t="e">
        <v>#N/A</v>
      </c>
      <c r="AT131" t="s">
        <v>26</v>
      </c>
      <c r="AU131" t="s">
        <v>26</v>
      </c>
      <c r="AV131" t="e">
        <v>#N/A</v>
      </c>
      <c r="AW131" t="s">
        <v>26</v>
      </c>
      <c r="AX131" t="s">
        <v>26</v>
      </c>
      <c r="AY131" t="s">
        <v>26</v>
      </c>
      <c r="AZ131" t="s">
        <v>26</v>
      </c>
      <c r="BA131" t="s">
        <v>26</v>
      </c>
      <c r="BB131" t="s">
        <v>26</v>
      </c>
      <c r="BC131" t="s">
        <v>26</v>
      </c>
      <c r="BD131" t="s">
        <v>26</v>
      </c>
      <c r="BE131" t="s">
        <v>26</v>
      </c>
      <c r="BF131" t="s">
        <v>26</v>
      </c>
      <c r="BG131" t="s">
        <v>26</v>
      </c>
      <c r="BH131" t="s">
        <v>26</v>
      </c>
      <c r="BI131" t="s">
        <v>26</v>
      </c>
      <c r="BJ131" t="s">
        <v>26</v>
      </c>
      <c r="BK131" t="s">
        <v>26</v>
      </c>
      <c r="BL131" t="s">
        <v>26</v>
      </c>
      <c r="BM131" t="s">
        <v>26</v>
      </c>
      <c r="BN131" t="s">
        <v>26</v>
      </c>
      <c r="BO131" t="s">
        <v>26</v>
      </c>
      <c r="BP131" t="s">
        <v>26</v>
      </c>
      <c r="BQ131" t="s">
        <v>26</v>
      </c>
      <c r="BR131" t="s">
        <v>26</v>
      </c>
      <c r="BS131" t="s">
        <v>26</v>
      </c>
      <c r="BT131" t="s">
        <v>26</v>
      </c>
      <c r="BU131" t="s">
        <v>26</v>
      </c>
      <c r="BV131" t="s">
        <v>3140</v>
      </c>
    </row>
    <row r="132" spans="1:74" hidden="1" x14ac:dyDescent="0.25">
      <c r="A132" t="s">
        <v>1220</v>
      </c>
      <c r="B132" t="s">
        <v>1221</v>
      </c>
      <c r="C132">
        <v>276</v>
      </c>
      <c r="D132" t="s">
        <v>973</v>
      </c>
      <c r="E132" t="s">
        <v>973</v>
      </c>
      <c r="F132" t="s">
        <v>1645</v>
      </c>
      <c r="G132" t="s">
        <v>1646</v>
      </c>
      <c r="H132" t="s">
        <v>667</v>
      </c>
      <c r="I132" t="s">
        <v>19</v>
      </c>
      <c r="J132" t="s">
        <v>975</v>
      </c>
      <c r="K132" t="s">
        <v>1647</v>
      </c>
      <c r="M132" t="s">
        <v>1648</v>
      </c>
      <c r="N132" t="s">
        <v>1646</v>
      </c>
      <c r="O132" t="s">
        <v>1649</v>
      </c>
      <c r="P132" t="s">
        <v>667</v>
      </c>
      <c r="Q132" t="s">
        <v>1232</v>
      </c>
      <c r="S132" t="s">
        <v>1650</v>
      </c>
      <c r="T132" t="s">
        <v>972</v>
      </c>
      <c r="V132" t="s">
        <v>823</v>
      </c>
      <c r="W132" t="s">
        <v>976</v>
      </c>
      <c r="X132" t="s">
        <v>24</v>
      </c>
      <c r="Z132" t="s">
        <v>972</v>
      </c>
      <c r="AC132" t="s">
        <v>26</v>
      </c>
      <c r="AD132" t="s">
        <v>2950</v>
      </c>
      <c r="AE132" t="s">
        <v>2951</v>
      </c>
      <c r="AF132" t="s">
        <v>2952</v>
      </c>
      <c r="AG132" t="s">
        <v>2953</v>
      </c>
      <c r="AH132" t="s">
        <v>1291</v>
      </c>
      <c r="AI132" t="e">
        <v>#N/A</v>
      </c>
      <c r="AJ132" t="s">
        <v>26</v>
      </c>
      <c r="AK132" t="s">
        <v>26</v>
      </c>
      <c r="AL132" t="s">
        <v>26</v>
      </c>
      <c r="AM132" t="s">
        <v>26</v>
      </c>
      <c r="AN132" t="e">
        <v>#N/A</v>
      </c>
      <c r="AO132" t="s">
        <v>26</v>
      </c>
      <c r="AP132" t="s">
        <v>26</v>
      </c>
      <c r="AQ132" t="s">
        <v>26</v>
      </c>
      <c r="AR132" t="s">
        <v>26</v>
      </c>
      <c r="AS132" t="e">
        <v>#N/A</v>
      </c>
      <c r="AT132" t="s">
        <v>26</v>
      </c>
      <c r="AU132" t="s">
        <v>26</v>
      </c>
      <c r="AV132" t="e">
        <v>#N/A</v>
      </c>
      <c r="AW132" t="s">
        <v>26</v>
      </c>
      <c r="AX132" t="s">
        <v>26</v>
      </c>
      <c r="AY132" t="s">
        <v>26</v>
      </c>
      <c r="AZ132" t="s">
        <v>26</v>
      </c>
      <c r="BA132" t="s">
        <v>26</v>
      </c>
      <c r="BB132" t="s">
        <v>26</v>
      </c>
      <c r="BC132" t="s">
        <v>26</v>
      </c>
      <c r="BD132" t="s">
        <v>26</v>
      </c>
      <c r="BE132" t="s">
        <v>26</v>
      </c>
      <c r="BF132" t="s">
        <v>26</v>
      </c>
      <c r="BG132" t="s">
        <v>26</v>
      </c>
      <c r="BH132" t="s">
        <v>26</v>
      </c>
      <c r="BI132" t="s">
        <v>26</v>
      </c>
      <c r="BJ132" t="s">
        <v>26</v>
      </c>
      <c r="BK132" t="s">
        <v>26</v>
      </c>
      <c r="BL132" t="s">
        <v>26</v>
      </c>
      <c r="BM132" t="s">
        <v>26</v>
      </c>
      <c r="BN132" t="s">
        <v>26</v>
      </c>
      <c r="BO132" t="s">
        <v>26</v>
      </c>
      <c r="BP132" t="s">
        <v>26</v>
      </c>
      <c r="BQ132" t="s">
        <v>26</v>
      </c>
      <c r="BR132" t="s">
        <v>26</v>
      </c>
      <c r="BS132" t="s">
        <v>26</v>
      </c>
      <c r="BT132" t="s">
        <v>26</v>
      </c>
      <c r="BU132" t="s">
        <v>26</v>
      </c>
      <c r="BV132" t="s">
        <v>26</v>
      </c>
    </row>
    <row r="133" spans="1:74" hidden="1" x14ac:dyDescent="0.25">
      <c r="A133" t="s">
        <v>1220</v>
      </c>
      <c r="B133" t="s">
        <v>1221</v>
      </c>
      <c r="C133">
        <v>277</v>
      </c>
      <c r="D133" t="s">
        <v>1651</v>
      </c>
      <c r="E133" t="s">
        <v>1651</v>
      </c>
      <c r="F133" t="s">
        <v>1510</v>
      </c>
      <c r="G133" t="s">
        <v>1511</v>
      </c>
      <c r="H133" t="s">
        <v>667</v>
      </c>
      <c r="I133" t="s">
        <v>36</v>
      </c>
      <c r="J133" t="s">
        <v>270</v>
      </c>
      <c r="K133" t="s">
        <v>1512</v>
      </c>
      <c r="L133" t="s">
        <v>1513</v>
      </c>
      <c r="M133" t="s">
        <v>1514</v>
      </c>
      <c r="N133" t="s">
        <v>1511</v>
      </c>
      <c r="O133">
        <v>39441</v>
      </c>
      <c r="P133" t="s">
        <v>667</v>
      </c>
      <c r="Q133" t="s">
        <v>1232</v>
      </c>
      <c r="R133" t="s">
        <v>267</v>
      </c>
      <c r="S133" t="s">
        <v>1515</v>
      </c>
      <c r="T133" t="s">
        <v>886</v>
      </c>
      <c r="V133" t="s">
        <v>272</v>
      </c>
      <c r="W133" t="s">
        <v>273</v>
      </c>
      <c r="X133" t="s">
        <v>274</v>
      </c>
      <c r="Y133" t="s">
        <v>271</v>
      </c>
      <c r="Z133" t="s">
        <v>886</v>
      </c>
      <c r="AA133" t="s">
        <v>886</v>
      </c>
      <c r="AC133" t="s">
        <v>26</v>
      </c>
      <c r="AD133" t="s">
        <v>2954</v>
      </c>
      <c r="AE133" t="s">
        <v>2804</v>
      </c>
      <c r="AF133" t="s">
        <v>2805</v>
      </c>
      <c r="AG133" t="s">
        <v>2806</v>
      </c>
      <c r="AH133" t="s">
        <v>1511</v>
      </c>
      <c r="AI133" t="e">
        <v>#N/A</v>
      </c>
      <c r="AJ133" t="s">
        <v>26</v>
      </c>
      <c r="AK133" t="s">
        <v>26</v>
      </c>
      <c r="AL133" t="s">
        <v>26</v>
      </c>
      <c r="AM133" t="s">
        <v>26</v>
      </c>
      <c r="AN133" t="e">
        <v>#N/A</v>
      </c>
      <c r="AO133" t="s">
        <v>26</v>
      </c>
      <c r="AP133" t="s">
        <v>26</v>
      </c>
      <c r="AQ133" t="s">
        <v>26</v>
      </c>
      <c r="AR133" t="s">
        <v>26</v>
      </c>
      <c r="AS133" t="e">
        <v>#N/A</v>
      </c>
      <c r="AT133" t="s">
        <v>26</v>
      </c>
      <c r="AU133" t="s">
        <v>26</v>
      </c>
      <c r="AV133" t="e">
        <v>#N/A</v>
      </c>
      <c r="AW133" t="s">
        <v>2807</v>
      </c>
      <c r="AX133" t="s">
        <v>2808</v>
      </c>
      <c r="AY133" t="s">
        <v>26</v>
      </c>
      <c r="AZ133" t="s">
        <v>1514</v>
      </c>
      <c r="BA133" t="s">
        <v>2809</v>
      </c>
      <c r="BB133" t="s">
        <v>2810</v>
      </c>
      <c r="BC133" t="s">
        <v>2811</v>
      </c>
      <c r="BD133" t="s">
        <v>1515</v>
      </c>
      <c r="BE133" t="s">
        <v>2812</v>
      </c>
      <c r="BF133" t="s">
        <v>26</v>
      </c>
      <c r="BG133" t="s">
        <v>26</v>
      </c>
      <c r="BH133" t="s">
        <v>26</v>
      </c>
      <c r="BI133" t="s">
        <v>26</v>
      </c>
      <c r="BJ133" t="s">
        <v>26</v>
      </c>
      <c r="BK133" t="s">
        <v>26</v>
      </c>
      <c r="BL133" t="s">
        <v>26</v>
      </c>
      <c r="BM133" t="s">
        <v>26</v>
      </c>
      <c r="BN133" t="s">
        <v>26</v>
      </c>
      <c r="BO133" t="s">
        <v>26</v>
      </c>
      <c r="BP133" t="s">
        <v>26</v>
      </c>
      <c r="BQ133" t="s">
        <v>26</v>
      </c>
      <c r="BR133" t="s">
        <v>26</v>
      </c>
      <c r="BS133" t="s">
        <v>26</v>
      </c>
      <c r="BT133" t="s">
        <v>26</v>
      </c>
      <c r="BU133" t="s">
        <v>3140</v>
      </c>
      <c r="BV133" t="s">
        <v>3140</v>
      </c>
    </row>
    <row r="134" spans="1:74" hidden="1" x14ac:dyDescent="0.25">
      <c r="A134" t="s">
        <v>1220</v>
      </c>
      <c r="B134" t="s">
        <v>1221</v>
      </c>
      <c r="C134">
        <v>277</v>
      </c>
      <c r="D134" t="s">
        <v>1651</v>
      </c>
      <c r="E134" t="s">
        <v>1651</v>
      </c>
      <c r="F134" t="s">
        <v>1510</v>
      </c>
      <c r="G134" t="s">
        <v>1511</v>
      </c>
      <c r="H134" t="s">
        <v>667</v>
      </c>
      <c r="I134" t="s">
        <v>19</v>
      </c>
      <c r="J134" t="s">
        <v>270</v>
      </c>
      <c r="K134" t="s">
        <v>1512</v>
      </c>
      <c r="L134" t="s">
        <v>1513</v>
      </c>
      <c r="M134" t="s">
        <v>1514</v>
      </c>
      <c r="N134" t="s">
        <v>1511</v>
      </c>
      <c r="O134">
        <v>39441</v>
      </c>
      <c r="P134" t="s">
        <v>667</v>
      </c>
      <c r="Q134" t="s">
        <v>1232</v>
      </c>
      <c r="R134" t="s">
        <v>267</v>
      </c>
      <c r="S134" t="s">
        <v>1515</v>
      </c>
      <c r="T134" t="s">
        <v>886</v>
      </c>
      <c r="Z134" t="s">
        <v>886</v>
      </c>
      <c r="AC134" t="s">
        <v>26</v>
      </c>
      <c r="AD134" t="s">
        <v>2954</v>
      </c>
      <c r="AE134" t="s">
        <v>2804</v>
      </c>
      <c r="AF134" t="s">
        <v>2805</v>
      </c>
      <c r="AG134" t="s">
        <v>2806</v>
      </c>
      <c r="AH134" t="s">
        <v>1511</v>
      </c>
      <c r="AI134" t="e">
        <v>#N/A</v>
      </c>
      <c r="AJ134" t="s">
        <v>26</v>
      </c>
      <c r="AK134" t="s">
        <v>26</v>
      </c>
      <c r="AL134" t="s">
        <v>26</v>
      </c>
      <c r="AM134" t="s">
        <v>26</v>
      </c>
      <c r="AN134" t="e">
        <v>#N/A</v>
      </c>
      <c r="AO134" t="s">
        <v>26</v>
      </c>
      <c r="AP134" t="s">
        <v>26</v>
      </c>
      <c r="AQ134" t="s">
        <v>26</v>
      </c>
      <c r="AR134" t="s">
        <v>26</v>
      </c>
      <c r="AS134" t="e">
        <v>#N/A</v>
      </c>
      <c r="AT134" t="s">
        <v>26</v>
      </c>
      <c r="AU134" t="s">
        <v>26</v>
      </c>
      <c r="AV134" t="e">
        <v>#N/A</v>
      </c>
      <c r="AW134" t="s">
        <v>2807</v>
      </c>
      <c r="AX134" t="s">
        <v>2808</v>
      </c>
      <c r="AY134" t="s">
        <v>26</v>
      </c>
      <c r="AZ134" t="s">
        <v>1514</v>
      </c>
      <c r="BA134" t="s">
        <v>2809</v>
      </c>
      <c r="BB134" t="s">
        <v>2810</v>
      </c>
      <c r="BC134" t="s">
        <v>2811</v>
      </c>
      <c r="BD134" t="s">
        <v>1515</v>
      </c>
      <c r="BE134" t="s">
        <v>2812</v>
      </c>
      <c r="BF134" t="s">
        <v>26</v>
      </c>
      <c r="BG134" t="s">
        <v>26</v>
      </c>
      <c r="BH134" t="s">
        <v>26</v>
      </c>
      <c r="BI134" t="s">
        <v>26</v>
      </c>
      <c r="BJ134" t="s">
        <v>26</v>
      </c>
      <c r="BK134" t="s">
        <v>26</v>
      </c>
      <c r="BL134" t="s">
        <v>26</v>
      </c>
      <c r="BM134" t="s">
        <v>26</v>
      </c>
      <c r="BN134" t="s">
        <v>26</v>
      </c>
      <c r="BO134" t="s">
        <v>26</v>
      </c>
      <c r="BP134" t="s">
        <v>26</v>
      </c>
      <c r="BQ134" t="s">
        <v>26</v>
      </c>
      <c r="BR134" t="s">
        <v>26</v>
      </c>
      <c r="BS134" t="s">
        <v>26</v>
      </c>
      <c r="BT134" t="s">
        <v>26</v>
      </c>
      <c r="BU134" t="s">
        <v>3140</v>
      </c>
      <c r="BV134" t="s">
        <v>26</v>
      </c>
    </row>
    <row r="135" spans="1:74" hidden="1" x14ac:dyDescent="0.25">
      <c r="A135" t="s">
        <v>1220</v>
      </c>
      <c r="B135" t="s">
        <v>1221</v>
      </c>
      <c r="C135">
        <v>278</v>
      </c>
      <c r="D135" t="s">
        <v>978</v>
      </c>
      <c r="E135" t="s">
        <v>978</v>
      </c>
      <c r="F135" t="s">
        <v>1652</v>
      </c>
      <c r="G135" t="s">
        <v>1543</v>
      </c>
      <c r="H135" t="s">
        <v>667</v>
      </c>
      <c r="I135" t="s">
        <v>639</v>
      </c>
      <c r="J135" t="s">
        <v>1653</v>
      </c>
      <c r="K135" t="s">
        <v>1654</v>
      </c>
      <c r="M135" t="s">
        <v>1655</v>
      </c>
      <c r="N135" t="s">
        <v>1543</v>
      </c>
      <c r="O135">
        <v>71109</v>
      </c>
      <c r="P135" t="s">
        <v>667</v>
      </c>
      <c r="Q135" t="s">
        <v>1232</v>
      </c>
      <c r="V135" t="s">
        <v>32</v>
      </c>
      <c r="W135" t="s">
        <v>619</v>
      </c>
      <c r="X135" t="s">
        <v>85</v>
      </c>
      <c r="AC135" t="s">
        <v>26</v>
      </c>
      <c r="AD135" t="s">
        <v>2955</v>
      </c>
      <c r="AE135" t="s">
        <v>2956</v>
      </c>
      <c r="AF135" t="s">
        <v>2957</v>
      </c>
      <c r="AG135" t="s">
        <v>2958</v>
      </c>
      <c r="AH135" t="s">
        <v>1543</v>
      </c>
      <c r="AI135" t="e">
        <v>#N/A</v>
      </c>
      <c r="AJ135" t="s">
        <v>26</v>
      </c>
      <c r="AK135" t="s">
        <v>26</v>
      </c>
      <c r="AL135" t="s">
        <v>26</v>
      </c>
      <c r="AM135" t="s">
        <v>26</v>
      </c>
      <c r="AN135" t="e">
        <v>#N/A</v>
      </c>
      <c r="AO135" t="s">
        <v>26</v>
      </c>
      <c r="AP135" t="s">
        <v>26</v>
      </c>
      <c r="AQ135" t="s">
        <v>26</v>
      </c>
      <c r="AR135" t="s">
        <v>26</v>
      </c>
      <c r="AS135" t="e">
        <v>#N/A</v>
      </c>
      <c r="AT135" t="s">
        <v>26</v>
      </c>
      <c r="AU135" t="s">
        <v>26</v>
      </c>
      <c r="AV135" t="e">
        <v>#N/A</v>
      </c>
      <c r="AW135" t="s">
        <v>26</v>
      </c>
      <c r="AX135" t="s">
        <v>26</v>
      </c>
      <c r="AY135" t="s">
        <v>26</v>
      </c>
      <c r="AZ135" t="s">
        <v>26</v>
      </c>
      <c r="BA135" t="s">
        <v>26</v>
      </c>
      <c r="BB135" t="s">
        <v>26</v>
      </c>
      <c r="BC135" t="s">
        <v>26</v>
      </c>
      <c r="BD135" t="s">
        <v>26</v>
      </c>
      <c r="BE135" t="s">
        <v>26</v>
      </c>
      <c r="BF135" t="s">
        <v>26</v>
      </c>
      <c r="BG135" t="s">
        <v>26</v>
      </c>
      <c r="BH135" t="s">
        <v>26</v>
      </c>
      <c r="BI135" t="s">
        <v>26</v>
      </c>
      <c r="BJ135" t="s">
        <v>26</v>
      </c>
      <c r="BK135" t="s">
        <v>26</v>
      </c>
      <c r="BL135" t="s">
        <v>26</v>
      </c>
      <c r="BM135" t="s">
        <v>26</v>
      </c>
      <c r="BN135" t="s">
        <v>26</v>
      </c>
      <c r="BO135" t="s">
        <v>26</v>
      </c>
      <c r="BP135" t="s">
        <v>26</v>
      </c>
      <c r="BQ135" t="s">
        <v>26</v>
      </c>
      <c r="BR135" t="s">
        <v>26</v>
      </c>
      <c r="BS135" t="s">
        <v>26</v>
      </c>
      <c r="BT135" t="s">
        <v>26</v>
      </c>
      <c r="BU135" t="s">
        <v>26</v>
      </c>
      <c r="BV135" t="s">
        <v>26</v>
      </c>
    </row>
    <row r="136" spans="1:74" hidden="1" x14ac:dyDescent="0.25">
      <c r="A136" t="s">
        <v>1220</v>
      </c>
      <c r="B136" t="s">
        <v>1221</v>
      </c>
      <c r="C136">
        <v>278</v>
      </c>
      <c r="D136" t="s">
        <v>978</v>
      </c>
      <c r="E136" t="s">
        <v>978</v>
      </c>
      <c r="F136" t="s">
        <v>1652</v>
      </c>
      <c r="G136" t="s">
        <v>1543</v>
      </c>
      <c r="H136" t="s">
        <v>667</v>
      </c>
      <c r="I136" t="s">
        <v>19</v>
      </c>
      <c r="J136" t="s">
        <v>980</v>
      </c>
      <c r="K136" t="s">
        <v>1656</v>
      </c>
      <c r="L136" t="s">
        <v>1657</v>
      </c>
      <c r="M136" t="s">
        <v>1655</v>
      </c>
      <c r="N136" t="s">
        <v>1543</v>
      </c>
      <c r="O136" t="s">
        <v>1658</v>
      </c>
      <c r="P136" t="s">
        <v>667</v>
      </c>
      <c r="Q136" t="s">
        <v>1232</v>
      </c>
      <c r="T136" t="s">
        <v>977</v>
      </c>
      <c r="V136" t="s">
        <v>981</v>
      </c>
      <c r="W136" t="s">
        <v>982</v>
      </c>
      <c r="Z136" t="s">
        <v>977</v>
      </c>
      <c r="AC136" t="s">
        <v>26</v>
      </c>
      <c r="AD136" t="s">
        <v>2955</v>
      </c>
      <c r="AE136" t="s">
        <v>2956</v>
      </c>
      <c r="AF136" t="s">
        <v>2957</v>
      </c>
      <c r="AG136" t="s">
        <v>2958</v>
      </c>
      <c r="AH136" t="s">
        <v>1543</v>
      </c>
      <c r="AI136" t="e">
        <v>#N/A</v>
      </c>
      <c r="AJ136" t="s">
        <v>26</v>
      </c>
      <c r="AK136" t="s">
        <v>26</v>
      </c>
      <c r="AL136" t="s">
        <v>26</v>
      </c>
      <c r="AM136" t="s">
        <v>26</v>
      </c>
      <c r="AN136" t="e">
        <v>#N/A</v>
      </c>
      <c r="AO136" t="s">
        <v>26</v>
      </c>
      <c r="AP136" t="s">
        <v>26</v>
      </c>
      <c r="AQ136" t="s">
        <v>26</v>
      </c>
      <c r="AR136" t="s">
        <v>26</v>
      </c>
      <c r="AS136" t="e">
        <v>#N/A</v>
      </c>
      <c r="AT136" t="s">
        <v>26</v>
      </c>
      <c r="AU136" t="s">
        <v>26</v>
      </c>
      <c r="AV136" t="e">
        <v>#N/A</v>
      </c>
      <c r="AW136" t="s">
        <v>26</v>
      </c>
      <c r="AX136" t="s">
        <v>26</v>
      </c>
      <c r="AY136" t="s">
        <v>26</v>
      </c>
      <c r="AZ136" t="s">
        <v>26</v>
      </c>
      <c r="BA136" t="s">
        <v>26</v>
      </c>
      <c r="BB136" t="s">
        <v>26</v>
      </c>
      <c r="BC136" t="s">
        <v>26</v>
      </c>
      <c r="BD136" t="s">
        <v>26</v>
      </c>
      <c r="BE136" t="s">
        <v>26</v>
      </c>
      <c r="BF136" t="s">
        <v>26</v>
      </c>
      <c r="BG136" t="s">
        <v>26</v>
      </c>
      <c r="BH136" t="s">
        <v>26</v>
      </c>
      <c r="BI136" t="s">
        <v>26</v>
      </c>
      <c r="BJ136" t="s">
        <v>26</v>
      </c>
      <c r="BK136" t="s">
        <v>26</v>
      </c>
      <c r="BL136" t="s">
        <v>26</v>
      </c>
      <c r="BM136" t="s">
        <v>26</v>
      </c>
      <c r="BN136" t="s">
        <v>26</v>
      </c>
      <c r="BO136" t="s">
        <v>26</v>
      </c>
      <c r="BP136" t="s">
        <v>26</v>
      </c>
      <c r="BQ136" t="s">
        <v>26</v>
      </c>
      <c r="BR136" t="s">
        <v>26</v>
      </c>
      <c r="BS136" t="s">
        <v>26</v>
      </c>
      <c r="BT136" t="s">
        <v>26</v>
      </c>
      <c r="BU136" t="s">
        <v>26</v>
      </c>
      <c r="BV136" t="s">
        <v>26</v>
      </c>
    </row>
    <row r="137" spans="1:74" hidden="1" x14ac:dyDescent="0.25">
      <c r="A137" t="s">
        <v>1220</v>
      </c>
      <c r="B137" t="s">
        <v>1221</v>
      </c>
      <c r="C137">
        <v>279</v>
      </c>
      <c r="D137" t="s">
        <v>1659</v>
      </c>
      <c r="E137" t="s">
        <v>1659</v>
      </c>
      <c r="F137" t="s">
        <v>1660</v>
      </c>
      <c r="G137" t="s">
        <v>1306</v>
      </c>
      <c r="H137" t="s">
        <v>667</v>
      </c>
      <c r="I137" t="s">
        <v>19</v>
      </c>
      <c r="J137" t="s">
        <v>1661</v>
      </c>
      <c r="K137" t="s">
        <v>1662</v>
      </c>
      <c r="M137" t="s">
        <v>1663</v>
      </c>
      <c r="N137" t="s">
        <v>1306</v>
      </c>
      <c r="O137">
        <v>97201</v>
      </c>
      <c r="P137" t="s">
        <v>667</v>
      </c>
      <c r="Q137" t="s">
        <v>1232</v>
      </c>
      <c r="V137" t="s">
        <v>1553</v>
      </c>
      <c r="W137" t="s">
        <v>1664</v>
      </c>
      <c r="X137" t="s">
        <v>156</v>
      </c>
      <c r="AC137" t="s">
        <v>26</v>
      </c>
      <c r="AD137" t="s">
        <v>2959</v>
      </c>
      <c r="AE137" t="s">
        <v>1661</v>
      </c>
      <c r="AF137" t="s">
        <v>2960</v>
      </c>
      <c r="AG137" t="s">
        <v>2961</v>
      </c>
      <c r="AH137" t="s">
        <v>1306</v>
      </c>
      <c r="AI137" t="e">
        <v>#N/A</v>
      </c>
      <c r="AJ137" t="s">
        <v>26</v>
      </c>
      <c r="AK137" t="s">
        <v>26</v>
      </c>
      <c r="AL137" t="s">
        <v>26</v>
      </c>
      <c r="AM137" t="s">
        <v>26</v>
      </c>
      <c r="AN137" t="e">
        <v>#N/A</v>
      </c>
      <c r="AO137" t="s">
        <v>26</v>
      </c>
      <c r="AP137" t="s">
        <v>26</v>
      </c>
      <c r="AQ137" t="s">
        <v>26</v>
      </c>
      <c r="AR137" t="s">
        <v>26</v>
      </c>
      <c r="AS137" t="e">
        <v>#N/A</v>
      </c>
      <c r="AT137" t="s">
        <v>26</v>
      </c>
      <c r="AU137" t="s">
        <v>26</v>
      </c>
      <c r="AV137" t="e">
        <v>#N/A</v>
      </c>
      <c r="AW137" t="s">
        <v>26</v>
      </c>
      <c r="AX137" t="s">
        <v>26</v>
      </c>
      <c r="AY137" t="s">
        <v>26</v>
      </c>
      <c r="AZ137" t="s">
        <v>26</v>
      </c>
      <c r="BA137" t="s">
        <v>26</v>
      </c>
      <c r="BB137" t="s">
        <v>26</v>
      </c>
      <c r="BC137" t="s">
        <v>26</v>
      </c>
      <c r="BD137" t="s">
        <v>26</v>
      </c>
      <c r="BE137" t="s">
        <v>26</v>
      </c>
      <c r="BF137" t="s">
        <v>26</v>
      </c>
      <c r="BG137" t="s">
        <v>26</v>
      </c>
      <c r="BH137" t="s">
        <v>26</v>
      </c>
      <c r="BI137" t="s">
        <v>26</v>
      </c>
      <c r="BJ137" t="s">
        <v>26</v>
      </c>
      <c r="BK137" t="s">
        <v>26</v>
      </c>
      <c r="BL137" t="s">
        <v>26</v>
      </c>
      <c r="BM137" t="s">
        <v>26</v>
      </c>
      <c r="BN137" t="s">
        <v>26</v>
      </c>
      <c r="BO137" t="s">
        <v>26</v>
      </c>
      <c r="BP137" t="s">
        <v>26</v>
      </c>
      <c r="BQ137" t="s">
        <v>26</v>
      </c>
      <c r="BR137" t="s">
        <v>26</v>
      </c>
      <c r="BS137" t="s">
        <v>26</v>
      </c>
      <c r="BT137" t="s">
        <v>26</v>
      </c>
      <c r="BU137" t="s">
        <v>26</v>
      </c>
      <c r="BV137" t="s">
        <v>26</v>
      </c>
    </row>
    <row r="138" spans="1:74" hidden="1" x14ac:dyDescent="0.25">
      <c r="A138" t="s">
        <v>1220</v>
      </c>
      <c r="B138" t="s">
        <v>1221</v>
      </c>
      <c r="C138">
        <v>280</v>
      </c>
      <c r="D138" t="s">
        <v>402</v>
      </c>
      <c r="E138" t="s">
        <v>2534</v>
      </c>
      <c r="F138" t="s">
        <v>1665</v>
      </c>
      <c r="H138" t="s">
        <v>984</v>
      </c>
      <c r="I138" t="s">
        <v>213</v>
      </c>
      <c r="J138" t="s">
        <v>403</v>
      </c>
      <c r="K138" t="s">
        <v>1666</v>
      </c>
      <c r="L138" t="s">
        <v>1667</v>
      </c>
      <c r="M138" t="s">
        <v>1668</v>
      </c>
      <c r="O138">
        <v>682020</v>
      </c>
      <c r="P138" t="s">
        <v>984</v>
      </c>
      <c r="Q138" t="s">
        <v>1241</v>
      </c>
      <c r="R138" t="s">
        <v>400</v>
      </c>
      <c r="S138" t="s">
        <v>1669</v>
      </c>
      <c r="T138" t="s">
        <v>983</v>
      </c>
      <c r="V138" t="s">
        <v>405</v>
      </c>
      <c r="W138" t="s">
        <v>406</v>
      </c>
      <c r="X138" t="s">
        <v>62</v>
      </c>
      <c r="Y138" t="s">
        <v>404</v>
      </c>
      <c r="Z138" t="s">
        <v>985</v>
      </c>
      <c r="AA138" t="s">
        <v>983</v>
      </c>
      <c r="AB138" t="s">
        <v>985</v>
      </c>
      <c r="AC138" t="s">
        <v>26</v>
      </c>
      <c r="AD138" t="s">
        <v>2962</v>
      </c>
      <c r="AE138" t="s">
        <v>26</v>
      </c>
      <c r="AF138" t="s">
        <v>26</v>
      </c>
      <c r="AG138" t="s">
        <v>26</v>
      </c>
      <c r="AH138" t="s">
        <v>26</v>
      </c>
      <c r="AI138" t="e">
        <v>#N/A</v>
      </c>
      <c r="AJ138" t="s">
        <v>26</v>
      </c>
      <c r="AK138" t="s">
        <v>26</v>
      </c>
      <c r="AL138" t="s">
        <v>26</v>
      </c>
      <c r="AM138" t="s">
        <v>26</v>
      </c>
      <c r="AN138" t="e">
        <v>#N/A</v>
      </c>
      <c r="AO138" t="s">
        <v>26</v>
      </c>
      <c r="AP138" t="s">
        <v>26</v>
      </c>
      <c r="AQ138" t="s">
        <v>26</v>
      </c>
      <c r="AR138" t="s">
        <v>26</v>
      </c>
      <c r="AS138" t="e">
        <v>#N/A</v>
      </c>
      <c r="AT138" t="s">
        <v>26</v>
      </c>
      <c r="AU138" t="s">
        <v>26</v>
      </c>
      <c r="AV138" t="e">
        <v>#N/A</v>
      </c>
      <c r="AW138" t="s">
        <v>26</v>
      </c>
      <c r="AX138" t="s">
        <v>26</v>
      </c>
      <c r="AY138" t="s">
        <v>26</v>
      </c>
      <c r="AZ138" t="s">
        <v>26</v>
      </c>
      <c r="BA138" t="s">
        <v>26</v>
      </c>
      <c r="BB138" t="s">
        <v>26</v>
      </c>
      <c r="BC138" t="s">
        <v>26</v>
      </c>
      <c r="BD138" t="s">
        <v>26</v>
      </c>
      <c r="BE138" t="s">
        <v>26</v>
      </c>
      <c r="BF138" t="s">
        <v>26</v>
      </c>
      <c r="BG138" t="s">
        <v>26</v>
      </c>
      <c r="BH138" t="s">
        <v>26</v>
      </c>
      <c r="BI138" t="s">
        <v>26</v>
      </c>
      <c r="BJ138" t="s">
        <v>26</v>
      </c>
      <c r="BK138" t="s">
        <v>26</v>
      </c>
      <c r="BL138" t="s">
        <v>26</v>
      </c>
      <c r="BM138" t="s">
        <v>26</v>
      </c>
      <c r="BN138" t="s">
        <v>26</v>
      </c>
      <c r="BO138" t="s">
        <v>26</v>
      </c>
      <c r="BP138" t="s">
        <v>26</v>
      </c>
      <c r="BQ138" t="s">
        <v>26</v>
      </c>
      <c r="BR138" t="s">
        <v>26</v>
      </c>
      <c r="BS138" t="s">
        <v>26</v>
      </c>
      <c r="BT138" t="s">
        <v>26</v>
      </c>
      <c r="BU138" t="s">
        <v>3141</v>
      </c>
      <c r="BV138" t="s">
        <v>3141</v>
      </c>
    </row>
    <row r="139" spans="1:74" hidden="1" x14ac:dyDescent="0.25">
      <c r="A139" t="s">
        <v>1220</v>
      </c>
      <c r="B139" t="s">
        <v>1221</v>
      </c>
      <c r="C139">
        <v>280</v>
      </c>
      <c r="D139" t="s">
        <v>402</v>
      </c>
      <c r="E139" t="s">
        <v>2534</v>
      </c>
      <c r="F139" t="s">
        <v>1665</v>
      </c>
      <c r="H139" t="s">
        <v>984</v>
      </c>
      <c r="I139" t="s">
        <v>19</v>
      </c>
      <c r="J139" t="s">
        <v>1570</v>
      </c>
      <c r="Q139" t="s">
        <v>1571</v>
      </c>
      <c r="AC139" t="s">
        <v>26</v>
      </c>
      <c r="AD139" t="s">
        <v>2962</v>
      </c>
      <c r="AE139" t="s">
        <v>26</v>
      </c>
      <c r="AF139" t="s">
        <v>26</v>
      </c>
      <c r="AG139" t="s">
        <v>26</v>
      </c>
      <c r="AH139" t="s">
        <v>26</v>
      </c>
      <c r="AI139" t="e">
        <v>#N/A</v>
      </c>
      <c r="AJ139" t="s">
        <v>26</v>
      </c>
      <c r="AK139" t="s">
        <v>26</v>
      </c>
      <c r="AL139" t="s">
        <v>26</v>
      </c>
      <c r="AM139" t="s">
        <v>26</v>
      </c>
      <c r="AN139" t="e">
        <v>#N/A</v>
      </c>
      <c r="AO139" t="s">
        <v>26</v>
      </c>
      <c r="AP139" t="s">
        <v>26</v>
      </c>
      <c r="AQ139" t="s">
        <v>26</v>
      </c>
      <c r="AR139" t="s">
        <v>26</v>
      </c>
      <c r="AS139" t="e">
        <v>#N/A</v>
      </c>
      <c r="AT139" t="s">
        <v>26</v>
      </c>
      <c r="AU139" t="s">
        <v>26</v>
      </c>
      <c r="AV139" t="e">
        <v>#N/A</v>
      </c>
      <c r="AW139" t="s">
        <v>26</v>
      </c>
      <c r="AX139" t="s">
        <v>26</v>
      </c>
      <c r="AY139" t="s">
        <v>26</v>
      </c>
      <c r="AZ139" t="s">
        <v>26</v>
      </c>
      <c r="BA139" t="s">
        <v>26</v>
      </c>
      <c r="BB139" t="s">
        <v>26</v>
      </c>
      <c r="BC139" t="s">
        <v>26</v>
      </c>
      <c r="BD139" t="s">
        <v>26</v>
      </c>
      <c r="BE139" t="s">
        <v>26</v>
      </c>
      <c r="BF139" t="s">
        <v>26</v>
      </c>
      <c r="BG139" t="s">
        <v>26</v>
      </c>
      <c r="BH139" t="s">
        <v>26</v>
      </c>
      <c r="BI139" t="s">
        <v>26</v>
      </c>
      <c r="BJ139" t="s">
        <v>26</v>
      </c>
      <c r="BK139" t="s">
        <v>26</v>
      </c>
      <c r="BL139" t="s">
        <v>26</v>
      </c>
      <c r="BM139" t="s">
        <v>26</v>
      </c>
      <c r="BN139" t="s">
        <v>26</v>
      </c>
      <c r="BO139" t="s">
        <v>26</v>
      </c>
      <c r="BP139" t="s">
        <v>26</v>
      </c>
      <c r="BQ139" t="s">
        <v>26</v>
      </c>
      <c r="BR139" t="s">
        <v>26</v>
      </c>
      <c r="BS139" t="s">
        <v>26</v>
      </c>
      <c r="BT139" t="s">
        <v>26</v>
      </c>
      <c r="BU139" t="s">
        <v>26</v>
      </c>
      <c r="BV139" t="s">
        <v>26</v>
      </c>
    </row>
    <row r="140" spans="1:74" hidden="1" x14ac:dyDescent="0.25">
      <c r="A140" t="s">
        <v>1220</v>
      </c>
      <c r="B140" t="s">
        <v>1221</v>
      </c>
      <c r="C140">
        <v>281</v>
      </c>
      <c r="D140" t="s">
        <v>409</v>
      </c>
      <c r="E140" t="s">
        <v>409</v>
      </c>
      <c r="F140" t="s">
        <v>1670</v>
      </c>
      <c r="H140" t="s">
        <v>714</v>
      </c>
      <c r="I140" t="s">
        <v>36</v>
      </c>
      <c r="J140" t="s">
        <v>410</v>
      </c>
      <c r="K140" t="s">
        <v>1671</v>
      </c>
      <c r="M140" t="s">
        <v>714</v>
      </c>
      <c r="O140">
        <v>11000</v>
      </c>
      <c r="P140" t="s">
        <v>714</v>
      </c>
      <c r="Q140" t="s">
        <v>1232</v>
      </c>
      <c r="R140" t="s">
        <v>407</v>
      </c>
      <c r="S140" t="s">
        <v>1672</v>
      </c>
      <c r="T140" t="s">
        <v>986</v>
      </c>
      <c r="V140" t="s">
        <v>416</v>
      </c>
      <c r="W140" t="s">
        <v>417</v>
      </c>
      <c r="X140" t="s">
        <v>85</v>
      </c>
      <c r="Y140" t="s">
        <v>415</v>
      </c>
      <c r="Z140" t="s">
        <v>990</v>
      </c>
      <c r="AB140" t="s">
        <v>990</v>
      </c>
      <c r="AC140" t="s">
        <v>26</v>
      </c>
      <c r="AD140" t="s">
        <v>2963</v>
      </c>
      <c r="AE140" t="s">
        <v>2589</v>
      </c>
      <c r="AF140" t="s">
        <v>2601</v>
      </c>
      <c r="AG140" t="s">
        <v>2591</v>
      </c>
      <c r="AH140" t="s">
        <v>1383</v>
      </c>
      <c r="AI140" t="e">
        <v>#N/A</v>
      </c>
      <c r="AJ140" t="s">
        <v>26</v>
      </c>
      <c r="AK140" t="s">
        <v>26</v>
      </c>
      <c r="AL140" t="s">
        <v>26</v>
      </c>
      <c r="AM140" t="s">
        <v>26</v>
      </c>
      <c r="AN140" t="e">
        <v>#N/A</v>
      </c>
      <c r="AO140" t="s">
        <v>26</v>
      </c>
      <c r="AP140" t="s">
        <v>26</v>
      </c>
      <c r="AQ140" t="s">
        <v>26</v>
      </c>
      <c r="AR140" t="s">
        <v>26</v>
      </c>
      <c r="AS140" t="e">
        <v>#N/A</v>
      </c>
      <c r="AT140" t="s">
        <v>26</v>
      </c>
      <c r="AU140" t="s">
        <v>26</v>
      </c>
      <c r="AV140" t="e">
        <v>#N/A</v>
      </c>
      <c r="AW140" t="s">
        <v>26</v>
      </c>
      <c r="AX140" t="s">
        <v>26</v>
      </c>
      <c r="AY140" t="s">
        <v>26</v>
      </c>
      <c r="AZ140" t="s">
        <v>26</v>
      </c>
      <c r="BA140" t="s">
        <v>26</v>
      </c>
      <c r="BB140" t="s">
        <v>26</v>
      </c>
      <c r="BC140" t="s">
        <v>26</v>
      </c>
      <c r="BD140" t="s">
        <v>26</v>
      </c>
      <c r="BE140" t="s">
        <v>26</v>
      </c>
      <c r="BF140" t="s">
        <v>26</v>
      </c>
      <c r="BG140" t="s">
        <v>26</v>
      </c>
      <c r="BH140" t="s">
        <v>26</v>
      </c>
      <c r="BI140" t="s">
        <v>26</v>
      </c>
      <c r="BJ140" t="s">
        <v>26</v>
      </c>
      <c r="BK140" t="s">
        <v>26</v>
      </c>
      <c r="BL140" t="s">
        <v>26</v>
      </c>
      <c r="BM140" t="s">
        <v>26</v>
      </c>
      <c r="BN140" t="s">
        <v>26</v>
      </c>
      <c r="BO140" t="s">
        <v>26</v>
      </c>
      <c r="BP140" t="s">
        <v>26</v>
      </c>
      <c r="BQ140" t="s">
        <v>26</v>
      </c>
      <c r="BR140" t="s">
        <v>26</v>
      </c>
      <c r="BS140" t="s">
        <v>26</v>
      </c>
      <c r="BT140" t="s">
        <v>26</v>
      </c>
      <c r="BU140" t="s">
        <v>3140</v>
      </c>
      <c r="BV140" t="s">
        <v>3142</v>
      </c>
    </row>
    <row r="141" spans="1:74" hidden="1" x14ac:dyDescent="0.25">
      <c r="A141" t="s">
        <v>1220</v>
      </c>
      <c r="B141" t="s">
        <v>1221</v>
      </c>
      <c r="C141">
        <v>281</v>
      </c>
      <c r="D141" t="s">
        <v>409</v>
      </c>
      <c r="E141" t="s">
        <v>409</v>
      </c>
      <c r="F141" t="s">
        <v>1670</v>
      </c>
      <c r="H141" t="s">
        <v>714</v>
      </c>
      <c r="I141" t="s">
        <v>19</v>
      </c>
      <c r="J141" t="s">
        <v>410</v>
      </c>
      <c r="K141" t="s">
        <v>1671</v>
      </c>
      <c r="M141" t="s">
        <v>714</v>
      </c>
      <c r="O141">
        <v>11000</v>
      </c>
      <c r="P141" t="s">
        <v>714</v>
      </c>
      <c r="Q141" t="s">
        <v>1232</v>
      </c>
      <c r="R141" t="s">
        <v>407</v>
      </c>
      <c r="S141" t="s">
        <v>1672</v>
      </c>
      <c r="T141" t="s">
        <v>986</v>
      </c>
      <c r="V141" t="s">
        <v>412</v>
      </c>
      <c r="W141" t="s">
        <v>413</v>
      </c>
      <c r="X141" t="s">
        <v>414</v>
      </c>
      <c r="Y141" t="s">
        <v>411</v>
      </c>
      <c r="Z141" t="s">
        <v>991</v>
      </c>
      <c r="AB141" t="s">
        <v>991</v>
      </c>
      <c r="AC141" t="s">
        <v>26</v>
      </c>
      <c r="AD141" t="s">
        <v>2963</v>
      </c>
      <c r="AE141" t="s">
        <v>2589</v>
      </c>
      <c r="AF141" t="s">
        <v>2601</v>
      </c>
      <c r="AG141" t="s">
        <v>2591</v>
      </c>
      <c r="AH141" t="s">
        <v>1383</v>
      </c>
      <c r="AI141" t="e">
        <v>#N/A</v>
      </c>
      <c r="AJ141" t="s">
        <v>26</v>
      </c>
      <c r="AK141" t="s">
        <v>26</v>
      </c>
      <c r="AL141" t="s">
        <v>26</v>
      </c>
      <c r="AM141" t="s">
        <v>26</v>
      </c>
      <c r="AN141" t="e">
        <v>#N/A</v>
      </c>
      <c r="AO141" t="s">
        <v>26</v>
      </c>
      <c r="AP141" t="s">
        <v>26</v>
      </c>
      <c r="AQ141" t="s">
        <v>26</v>
      </c>
      <c r="AR141" t="s">
        <v>26</v>
      </c>
      <c r="AS141" t="e">
        <v>#N/A</v>
      </c>
      <c r="AT141" t="s">
        <v>26</v>
      </c>
      <c r="AU141" t="s">
        <v>26</v>
      </c>
      <c r="AV141" t="e">
        <v>#N/A</v>
      </c>
      <c r="AW141" t="s">
        <v>26</v>
      </c>
      <c r="AX141" t="s">
        <v>26</v>
      </c>
      <c r="AY141" t="s">
        <v>26</v>
      </c>
      <c r="AZ141" t="s">
        <v>26</v>
      </c>
      <c r="BA141" t="s">
        <v>26</v>
      </c>
      <c r="BB141" t="s">
        <v>26</v>
      </c>
      <c r="BC141" t="s">
        <v>26</v>
      </c>
      <c r="BD141" t="s">
        <v>26</v>
      </c>
      <c r="BE141" t="s">
        <v>26</v>
      </c>
      <c r="BF141" t="s">
        <v>26</v>
      </c>
      <c r="BG141" t="s">
        <v>26</v>
      </c>
      <c r="BH141" t="s">
        <v>26</v>
      </c>
      <c r="BI141" t="s">
        <v>26</v>
      </c>
      <c r="BJ141" t="s">
        <v>26</v>
      </c>
      <c r="BK141" t="s">
        <v>26</v>
      </c>
      <c r="BL141" t="s">
        <v>26</v>
      </c>
      <c r="BM141" t="s">
        <v>26</v>
      </c>
      <c r="BN141" t="s">
        <v>26</v>
      </c>
      <c r="BO141" t="s">
        <v>26</v>
      </c>
      <c r="BP141" t="s">
        <v>26</v>
      </c>
      <c r="BQ141" t="s">
        <v>26</v>
      </c>
      <c r="BR141" t="s">
        <v>26</v>
      </c>
      <c r="BS141" t="s">
        <v>26</v>
      </c>
      <c r="BT141" t="s">
        <v>26</v>
      </c>
      <c r="BU141" t="s">
        <v>3140</v>
      </c>
      <c r="BV141" t="s">
        <v>3142</v>
      </c>
    </row>
    <row r="142" spans="1:74" hidden="1" x14ac:dyDescent="0.25">
      <c r="A142" t="s">
        <v>1220</v>
      </c>
      <c r="B142" t="s">
        <v>1221</v>
      </c>
      <c r="C142">
        <v>282</v>
      </c>
      <c r="D142" t="s">
        <v>1673</v>
      </c>
      <c r="E142" t="s">
        <v>1673</v>
      </c>
      <c r="F142" t="s">
        <v>1674</v>
      </c>
      <c r="G142" t="s">
        <v>1257</v>
      </c>
      <c r="H142" t="s">
        <v>667</v>
      </c>
      <c r="I142" t="s">
        <v>36</v>
      </c>
      <c r="J142" t="s">
        <v>421</v>
      </c>
      <c r="K142" t="s">
        <v>1675</v>
      </c>
      <c r="L142" t="s">
        <v>1676</v>
      </c>
      <c r="M142" t="s">
        <v>1677</v>
      </c>
      <c r="N142" t="s">
        <v>1257</v>
      </c>
      <c r="O142">
        <v>44720</v>
      </c>
      <c r="P142" t="s">
        <v>667</v>
      </c>
      <c r="Q142" t="s">
        <v>1232</v>
      </c>
      <c r="V142" t="s">
        <v>422</v>
      </c>
      <c r="W142" t="s">
        <v>423</v>
      </c>
      <c r="X142" t="s">
        <v>62</v>
      </c>
      <c r="Y142" t="s">
        <v>418</v>
      </c>
      <c r="AC142" t="s">
        <v>26</v>
      </c>
      <c r="AD142" t="s">
        <v>2964</v>
      </c>
      <c r="AE142" t="s">
        <v>2965</v>
      </c>
      <c r="AF142" t="s">
        <v>2966</v>
      </c>
      <c r="AG142" t="s">
        <v>2967</v>
      </c>
      <c r="AH142" t="s">
        <v>1257</v>
      </c>
      <c r="AI142" t="e">
        <v>#N/A</v>
      </c>
      <c r="AJ142" t="s">
        <v>26</v>
      </c>
      <c r="AK142" t="s">
        <v>26</v>
      </c>
      <c r="AL142" t="s">
        <v>26</v>
      </c>
      <c r="AM142" t="s">
        <v>26</v>
      </c>
      <c r="AN142" t="e">
        <v>#N/A</v>
      </c>
      <c r="AO142" t="s">
        <v>26</v>
      </c>
      <c r="AP142" t="s">
        <v>26</v>
      </c>
      <c r="AQ142" t="s">
        <v>26</v>
      </c>
      <c r="AR142" t="s">
        <v>26</v>
      </c>
      <c r="AS142" t="e">
        <v>#N/A</v>
      </c>
      <c r="AT142" t="s">
        <v>26</v>
      </c>
      <c r="AU142" t="s">
        <v>26</v>
      </c>
      <c r="AV142" t="e">
        <v>#N/A</v>
      </c>
      <c r="AW142" t="s">
        <v>26</v>
      </c>
      <c r="AX142" t="s">
        <v>26</v>
      </c>
      <c r="AY142" t="s">
        <v>26</v>
      </c>
      <c r="AZ142" t="s">
        <v>26</v>
      </c>
      <c r="BA142" t="s">
        <v>26</v>
      </c>
      <c r="BB142" t="s">
        <v>26</v>
      </c>
      <c r="BC142" t="s">
        <v>26</v>
      </c>
      <c r="BD142" t="s">
        <v>26</v>
      </c>
      <c r="BE142" t="s">
        <v>26</v>
      </c>
      <c r="BF142" t="s">
        <v>26</v>
      </c>
      <c r="BG142" t="s">
        <v>26</v>
      </c>
      <c r="BH142" t="s">
        <v>26</v>
      </c>
      <c r="BI142" t="s">
        <v>26</v>
      </c>
      <c r="BJ142" t="s">
        <v>26</v>
      </c>
      <c r="BK142" t="s">
        <v>26</v>
      </c>
      <c r="BL142" t="s">
        <v>26</v>
      </c>
      <c r="BM142" t="s">
        <v>26</v>
      </c>
      <c r="BN142" t="s">
        <v>26</v>
      </c>
      <c r="BO142" t="s">
        <v>26</v>
      </c>
      <c r="BP142" t="s">
        <v>26</v>
      </c>
      <c r="BQ142" t="s">
        <v>26</v>
      </c>
      <c r="BR142" t="s">
        <v>26</v>
      </c>
      <c r="BS142" t="s">
        <v>26</v>
      </c>
      <c r="BT142" t="s">
        <v>26</v>
      </c>
      <c r="BU142" t="s">
        <v>26</v>
      </c>
      <c r="BV142" t="s">
        <v>3142</v>
      </c>
    </row>
    <row r="143" spans="1:74" hidden="1" x14ac:dyDescent="0.25">
      <c r="A143" t="s">
        <v>1220</v>
      </c>
      <c r="B143" t="s">
        <v>1221</v>
      </c>
      <c r="C143">
        <v>282</v>
      </c>
      <c r="D143" t="s">
        <v>1673</v>
      </c>
      <c r="E143" t="s">
        <v>1673</v>
      </c>
      <c r="F143" t="s">
        <v>1674</v>
      </c>
      <c r="G143" t="s">
        <v>1257</v>
      </c>
      <c r="H143" t="s">
        <v>667</v>
      </c>
      <c r="I143" t="s">
        <v>19</v>
      </c>
      <c r="J143" t="s">
        <v>1678</v>
      </c>
      <c r="K143" t="s">
        <v>1679</v>
      </c>
      <c r="M143" t="s">
        <v>1680</v>
      </c>
      <c r="N143" t="s">
        <v>1257</v>
      </c>
      <c r="O143">
        <v>44316</v>
      </c>
      <c r="P143" t="s">
        <v>667</v>
      </c>
      <c r="Q143" t="s">
        <v>1232</v>
      </c>
      <c r="S143" t="s">
        <v>1681</v>
      </c>
      <c r="T143" t="s">
        <v>992</v>
      </c>
      <c r="V143" t="s">
        <v>1682</v>
      </c>
      <c r="W143" t="s">
        <v>1683</v>
      </c>
      <c r="X143" t="s">
        <v>1684</v>
      </c>
      <c r="Z143" t="s">
        <v>992</v>
      </c>
      <c r="AC143" t="s">
        <v>26</v>
      </c>
      <c r="AD143" t="s">
        <v>2964</v>
      </c>
      <c r="AE143" t="s">
        <v>2965</v>
      </c>
      <c r="AF143" t="s">
        <v>2966</v>
      </c>
      <c r="AG143" t="s">
        <v>2967</v>
      </c>
      <c r="AH143" t="s">
        <v>1257</v>
      </c>
      <c r="AI143" t="e">
        <v>#N/A</v>
      </c>
      <c r="AJ143" t="s">
        <v>26</v>
      </c>
      <c r="AK143" t="s">
        <v>26</v>
      </c>
      <c r="AL143" t="s">
        <v>26</v>
      </c>
      <c r="AM143" t="s">
        <v>26</v>
      </c>
      <c r="AN143" t="e">
        <v>#N/A</v>
      </c>
      <c r="AO143" t="s">
        <v>26</v>
      </c>
      <c r="AP143" t="s">
        <v>26</v>
      </c>
      <c r="AQ143" t="s">
        <v>26</v>
      </c>
      <c r="AR143" t="s">
        <v>26</v>
      </c>
      <c r="AS143" t="e">
        <v>#N/A</v>
      </c>
      <c r="AT143" t="s">
        <v>26</v>
      </c>
      <c r="AU143" t="s">
        <v>26</v>
      </c>
      <c r="AV143" t="e">
        <v>#N/A</v>
      </c>
      <c r="AW143" t="s">
        <v>26</v>
      </c>
      <c r="AX143" t="s">
        <v>26</v>
      </c>
      <c r="AY143" t="s">
        <v>26</v>
      </c>
      <c r="AZ143" t="s">
        <v>26</v>
      </c>
      <c r="BA143" t="s">
        <v>26</v>
      </c>
      <c r="BB143" t="s">
        <v>26</v>
      </c>
      <c r="BC143" t="s">
        <v>26</v>
      </c>
      <c r="BD143" t="s">
        <v>26</v>
      </c>
      <c r="BE143" t="s">
        <v>26</v>
      </c>
      <c r="BF143" t="s">
        <v>26</v>
      </c>
      <c r="BG143" t="s">
        <v>26</v>
      </c>
      <c r="BH143" t="s">
        <v>26</v>
      </c>
      <c r="BI143" t="s">
        <v>26</v>
      </c>
      <c r="BJ143" t="s">
        <v>26</v>
      </c>
      <c r="BK143" t="s">
        <v>26</v>
      </c>
      <c r="BL143" t="s">
        <v>26</v>
      </c>
      <c r="BM143" t="s">
        <v>26</v>
      </c>
      <c r="BN143" t="s">
        <v>26</v>
      </c>
      <c r="BO143" t="s">
        <v>26</v>
      </c>
      <c r="BP143" t="s">
        <v>26</v>
      </c>
      <c r="BQ143" t="s">
        <v>26</v>
      </c>
      <c r="BR143" t="s">
        <v>26</v>
      </c>
      <c r="BS143" t="s">
        <v>26</v>
      </c>
      <c r="BT143" t="s">
        <v>26</v>
      </c>
      <c r="BU143" t="s">
        <v>26</v>
      </c>
      <c r="BV143" t="s">
        <v>26</v>
      </c>
    </row>
    <row r="144" spans="1:74" hidden="1" x14ac:dyDescent="0.25">
      <c r="A144" t="s">
        <v>1220</v>
      </c>
      <c r="B144" t="s">
        <v>1221</v>
      </c>
      <c r="C144">
        <v>283</v>
      </c>
      <c r="D144" t="s">
        <v>426</v>
      </c>
      <c r="E144" t="s">
        <v>2535</v>
      </c>
      <c r="F144" t="s">
        <v>1685</v>
      </c>
      <c r="H144" t="s">
        <v>998</v>
      </c>
      <c r="I144" t="s">
        <v>43</v>
      </c>
      <c r="J144" t="s">
        <v>427</v>
      </c>
      <c r="K144" t="s">
        <v>1686</v>
      </c>
      <c r="M144" t="s">
        <v>1687</v>
      </c>
      <c r="O144" t="s">
        <v>1688</v>
      </c>
      <c r="P144" t="s">
        <v>998</v>
      </c>
      <c r="Q144" t="s">
        <v>213</v>
      </c>
      <c r="R144" t="s">
        <v>433</v>
      </c>
      <c r="S144" t="s">
        <v>1689</v>
      </c>
      <c r="T144" t="s">
        <v>997</v>
      </c>
      <c r="V144" t="s">
        <v>428</v>
      </c>
      <c r="W144" t="s">
        <v>429</v>
      </c>
      <c r="X144" t="s">
        <v>430</v>
      </c>
      <c r="Y144" t="s">
        <v>424</v>
      </c>
      <c r="Z144" t="s">
        <v>1002</v>
      </c>
      <c r="AB144" t="s">
        <v>1002</v>
      </c>
      <c r="AC144" t="s">
        <v>26</v>
      </c>
      <c r="AD144" t="s">
        <v>2968</v>
      </c>
      <c r="AE144" t="s">
        <v>26</v>
      </c>
      <c r="AF144" t="s">
        <v>26</v>
      </c>
      <c r="AG144" t="s">
        <v>26</v>
      </c>
      <c r="AH144" t="s">
        <v>26</v>
      </c>
      <c r="AI144" t="e">
        <v>#N/A</v>
      </c>
      <c r="AJ144" t="s">
        <v>26</v>
      </c>
      <c r="AK144" t="s">
        <v>26</v>
      </c>
      <c r="AL144" t="s">
        <v>26</v>
      </c>
      <c r="AM144" t="s">
        <v>26</v>
      </c>
      <c r="AN144" t="e">
        <v>#N/A</v>
      </c>
      <c r="AO144" t="s">
        <v>26</v>
      </c>
      <c r="AP144" t="s">
        <v>26</v>
      </c>
      <c r="AQ144" t="s">
        <v>26</v>
      </c>
      <c r="AR144" t="s">
        <v>26</v>
      </c>
      <c r="AS144" t="e">
        <v>#N/A</v>
      </c>
      <c r="AT144" t="s">
        <v>26</v>
      </c>
      <c r="AU144" t="s">
        <v>26</v>
      </c>
      <c r="AV144" t="e">
        <v>#N/A</v>
      </c>
      <c r="AW144" t="s">
        <v>26</v>
      </c>
      <c r="AX144" t="s">
        <v>26</v>
      </c>
      <c r="AY144" t="s">
        <v>26</v>
      </c>
      <c r="AZ144" t="s">
        <v>26</v>
      </c>
      <c r="BA144" t="s">
        <v>26</v>
      </c>
      <c r="BB144" t="s">
        <v>26</v>
      </c>
      <c r="BC144" t="s">
        <v>26</v>
      </c>
      <c r="BD144" t="s">
        <v>26</v>
      </c>
      <c r="BE144" t="s">
        <v>26</v>
      </c>
      <c r="BF144" t="s">
        <v>26</v>
      </c>
      <c r="BG144" t="s">
        <v>26</v>
      </c>
      <c r="BH144" t="s">
        <v>26</v>
      </c>
      <c r="BI144" t="s">
        <v>26</v>
      </c>
      <c r="BJ144" t="s">
        <v>26</v>
      </c>
      <c r="BK144" t="s">
        <v>26</v>
      </c>
      <c r="BL144" t="s">
        <v>26</v>
      </c>
      <c r="BM144" t="s">
        <v>26</v>
      </c>
      <c r="BN144" t="s">
        <v>26</v>
      </c>
      <c r="BO144" t="s">
        <v>26</v>
      </c>
      <c r="BP144" t="s">
        <v>26</v>
      </c>
      <c r="BQ144" t="s">
        <v>26</v>
      </c>
      <c r="BR144" t="s">
        <v>26</v>
      </c>
      <c r="BS144" t="s">
        <v>26</v>
      </c>
      <c r="BT144" t="s">
        <v>26</v>
      </c>
      <c r="BU144" t="s">
        <v>3141</v>
      </c>
      <c r="BV144" t="s">
        <v>3142</v>
      </c>
    </row>
    <row r="145" spans="1:74" hidden="1" x14ac:dyDescent="0.25">
      <c r="A145" t="s">
        <v>1220</v>
      </c>
      <c r="B145" t="s">
        <v>1221</v>
      </c>
      <c r="C145">
        <v>283</v>
      </c>
      <c r="D145" t="s">
        <v>426</v>
      </c>
      <c r="E145" t="s">
        <v>2535</v>
      </c>
      <c r="F145" t="s">
        <v>1685</v>
      </c>
      <c r="H145" t="s">
        <v>998</v>
      </c>
      <c r="I145" t="s">
        <v>19</v>
      </c>
      <c r="J145" t="s">
        <v>432</v>
      </c>
      <c r="K145" t="s">
        <v>1690</v>
      </c>
      <c r="M145" t="s">
        <v>1691</v>
      </c>
      <c r="O145" t="s">
        <v>1692</v>
      </c>
      <c r="P145" t="s">
        <v>998</v>
      </c>
      <c r="Q145" t="s">
        <v>1232</v>
      </c>
      <c r="R145" t="s">
        <v>431</v>
      </c>
      <c r="S145" t="s">
        <v>1693</v>
      </c>
      <c r="T145" t="s">
        <v>999</v>
      </c>
      <c r="V145" t="s">
        <v>280</v>
      </c>
      <c r="W145" t="s">
        <v>1000</v>
      </c>
      <c r="X145" t="s">
        <v>1001</v>
      </c>
      <c r="Z145" t="s">
        <v>999</v>
      </c>
      <c r="AC145" t="s">
        <v>26</v>
      </c>
      <c r="AD145" t="s">
        <v>2968</v>
      </c>
      <c r="AE145" t="s">
        <v>26</v>
      </c>
      <c r="AF145" t="s">
        <v>26</v>
      </c>
      <c r="AG145" t="s">
        <v>26</v>
      </c>
      <c r="AH145" t="s">
        <v>26</v>
      </c>
      <c r="AI145" t="e">
        <v>#N/A</v>
      </c>
      <c r="AJ145" t="s">
        <v>26</v>
      </c>
      <c r="AK145" t="s">
        <v>26</v>
      </c>
      <c r="AL145" t="s">
        <v>26</v>
      </c>
      <c r="AM145" t="s">
        <v>26</v>
      </c>
      <c r="AN145" t="e">
        <v>#N/A</v>
      </c>
      <c r="AO145" t="s">
        <v>26</v>
      </c>
      <c r="AP145" t="s">
        <v>26</v>
      </c>
      <c r="AQ145" t="s">
        <v>26</v>
      </c>
      <c r="AR145" t="s">
        <v>26</v>
      </c>
      <c r="AS145" t="e">
        <v>#N/A</v>
      </c>
      <c r="AT145" t="s">
        <v>26</v>
      </c>
      <c r="AU145" t="s">
        <v>26</v>
      </c>
      <c r="AV145" t="e">
        <v>#N/A</v>
      </c>
      <c r="AW145" t="s">
        <v>26</v>
      </c>
      <c r="AX145" t="s">
        <v>26</v>
      </c>
      <c r="AY145" t="s">
        <v>26</v>
      </c>
      <c r="AZ145" t="s">
        <v>26</v>
      </c>
      <c r="BA145" t="s">
        <v>26</v>
      </c>
      <c r="BB145" t="s">
        <v>26</v>
      </c>
      <c r="BC145" t="s">
        <v>26</v>
      </c>
      <c r="BD145" t="s">
        <v>26</v>
      </c>
      <c r="BE145" t="s">
        <v>26</v>
      </c>
      <c r="BF145" t="s">
        <v>26</v>
      </c>
      <c r="BG145" t="s">
        <v>26</v>
      </c>
      <c r="BH145" t="s">
        <v>26</v>
      </c>
      <c r="BI145" t="s">
        <v>26</v>
      </c>
      <c r="BJ145" t="s">
        <v>26</v>
      </c>
      <c r="BK145" t="s">
        <v>26</v>
      </c>
      <c r="BL145" t="s">
        <v>26</v>
      </c>
      <c r="BM145" t="s">
        <v>26</v>
      </c>
      <c r="BN145" t="s">
        <v>26</v>
      </c>
      <c r="BO145" t="s">
        <v>26</v>
      </c>
      <c r="BP145" t="s">
        <v>26</v>
      </c>
      <c r="BQ145" t="s">
        <v>26</v>
      </c>
      <c r="BR145" t="s">
        <v>26</v>
      </c>
      <c r="BS145" t="s">
        <v>26</v>
      </c>
      <c r="BT145" t="s">
        <v>26</v>
      </c>
      <c r="BU145" t="s">
        <v>3142</v>
      </c>
      <c r="BV145" t="s">
        <v>26</v>
      </c>
    </row>
    <row r="146" spans="1:74" hidden="1" x14ac:dyDescent="0.25">
      <c r="A146" t="s">
        <v>1220</v>
      </c>
      <c r="B146" t="s">
        <v>1221</v>
      </c>
      <c r="C146">
        <v>284</v>
      </c>
      <c r="D146" t="s">
        <v>436</v>
      </c>
      <c r="E146" t="s">
        <v>2536</v>
      </c>
      <c r="F146" t="s">
        <v>1694</v>
      </c>
      <c r="H146" t="s">
        <v>1004</v>
      </c>
      <c r="I146" t="s">
        <v>213</v>
      </c>
      <c r="J146" t="s">
        <v>437</v>
      </c>
      <c r="K146" t="s">
        <v>1695</v>
      </c>
      <c r="M146" t="s">
        <v>1696</v>
      </c>
      <c r="O146">
        <v>34295</v>
      </c>
      <c r="P146" t="s">
        <v>1004</v>
      </c>
      <c r="Q146" t="s">
        <v>213</v>
      </c>
      <c r="R146" t="s">
        <v>434</v>
      </c>
      <c r="T146" t="s">
        <v>1003</v>
      </c>
      <c r="V146" t="s">
        <v>439</v>
      </c>
      <c r="W146" t="s">
        <v>440</v>
      </c>
      <c r="X146" t="s">
        <v>441</v>
      </c>
      <c r="Y146" t="s">
        <v>438</v>
      </c>
      <c r="Z146" t="s">
        <v>1005</v>
      </c>
      <c r="AA146" t="s">
        <v>1003</v>
      </c>
      <c r="AB146" t="s">
        <v>1005</v>
      </c>
      <c r="AC146" t="s">
        <v>2969</v>
      </c>
      <c r="AD146" t="s">
        <v>2970</v>
      </c>
      <c r="AE146" t="s">
        <v>26</v>
      </c>
      <c r="AF146" t="s">
        <v>26</v>
      </c>
      <c r="AG146" t="s">
        <v>26</v>
      </c>
      <c r="AH146" t="s">
        <v>26</v>
      </c>
      <c r="AI146" t="e">
        <v>#N/A</v>
      </c>
      <c r="AJ146" t="s">
        <v>26</v>
      </c>
      <c r="AK146" t="s">
        <v>26</v>
      </c>
      <c r="AL146" t="s">
        <v>26</v>
      </c>
      <c r="AM146" t="s">
        <v>26</v>
      </c>
      <c r="AN146" t="e">
        <v>#N/A</v>
      </c>
      <c r="AO146" t="s">
        <v>26</v>
      </c>
      <c r="AP146" t="s">
        <v>26</v>
      </c>
      <c r="AQ146" t="s">
        <v>26</v>
      </c>
      <c r="AR146" t="s">
        <v>26</v>
      </c>
      <c r="AS146" t="e">
        <v>#N/A</v>
      </c>
      <c r="AT146" t="s">
        <v>26</v>
      </c>
      <c r="AU146" t="s">
        <v>26</v>
      </c>
      <c r="AV146" t="e">
        <v>#N/A</v>
      </c>
      <c r="AW146" t="s">
        <v>26</v>
      </c>
      <c r="AX146" t="s">
        <v>26</v>
      </c>
      <c r="AY146" t="s">
        <v>26</v>
      </c>
      <c r="AZ146" t="s">
        <v>26</v>
      </c>
      <c r="BA146" t="s">
        <v>26</v>
      </c>
      <c r="BB146" t="s">
        <v>26</v>
      </c>
      <c r="BC146" t="s">
        <v>26</v>
      </c>
      <c r="BD146" t="s">
        <v>26</v>
      </c>
      <c r="BE146" t="s">
        <v>26</v>
      </c>
      <c r="BF146" t="s">
        <v>26</v>
      </c>
      <c r="BG146" t="s">
        <v>26</v>
      </c>
      <c r="BH146" t="s">
        <v>26</v>
      </c>
      <c r="BI146" t="s">
        <v>26</v>
      </c>
      <c r="BJ146" t="s">
        <v>26</v>
      </c>
      <c r="BK146" t="s">
        <v>26</v>
      </c>
      <c r="BL146" t="s">
        <v>26</v>
      </c>
      <c r="BM146" t="s">
        <v>26</v>
      </c>
      <c r="BN146" t="s">
        <v>26</v>
      </c>
      <c r="BO146" t="s">
        <v>26</v>
      </c>
      <c r="BP146" t="s">
        <v>26</v>
      </c>
      <c r="BQ146" t="s">
        <v>26</v>
      </c>
      <c r="BR146" t="s">
        <v>26</v>
      </c>
      <c r="BS146" t="s">
        <v>26</v>
      </c>
      <c r="BT146" t="s">
        <v>26</v>
      </c>
      <c r="BU146" t="s">
        <v>3141</v>
      </c>
      <c r="BV146" t="s">
        <v>3142</v>
      </c>
    </row>
    <row r="147" spans="1:74" hidden="1" x14ac:dyDescent="0.25">
      <c r="A147" t="s">
        <v>1220</v>
      </c>
      <c r="B147" t="s">
        <v>1221</v>
      </c>
      <c r="C147">
        <v>284</v>
      </c>
      <c r="D147" t="s">
        <v>436</v>
      </c>
      <c r="E147" t="s">
        <v>2536</v>
      </c>
      <c r="F147" t="s">
        <v>1694</v>
      </c>
      <c r="H147" t="s">
        <v>1004</v>
      </c>
      <c r="I147" t="s">
        <v>19</v>
      </c>
      <c r="J147" t="s">
        <v>437</v>
      </c>
      <c r="K147" t="s">
        <v>1695</v>
      </c>
      <c r="M147" t="s">
        <v>1696</v>
      </c>
      <c r="O147">
        <v>34295</v>
      </c>
      <c r="P147" t="s">
        <v>1004</v>
      </c>
      <c r="Q147" t="s">
        <v>213</v>
      </c>
      <c r="R147" t="s">
        <v>434</v>
      </c>
      <c r="T147" t="s">
        <v>1003</v>
      </c>
      <c r="V147" t="s">
        <v>439</v>
      </c>
      <c r="W147" t="s">
        <v>440</v>
      </c>
      <c r="X147" t="s">
        <v>441</v>
      </c>
      <c r="Y147" t="s">
        <v>438</v>
      </c>
      <c r="Z147" t="s">
        <v>1005</v>
      </c>
      <c r="AA147" t="s">
        <v>1003</v>
      </c>
      <c r="AB147" t="s">
        <v>1005</v>
      </c>
      <c r="AC147" t="s">
        <v>2969</v>
      </c>
      <c r="AD147" t="s">
        <v>2970</v>
      </c>
      <c r="AE147" t="s">
        <v>26</v>
      </c>
      <c r="AF147" t="s">
        <v>26</v>
      </c>
      <c r="AG147" t="s">
        <v>26</v>
      </c>
      <c r="AH147" t="s">
        <v>26</v>
      </c>
      <c r="AI147" t="e">
        <v>#N/A</v>
      </c>
      <c r="AJ147" t="s">
        <v>26</v>
      </c>
      <c r="AK147" t="s">
        <v>26</v>
      </c>
      <c r="AL147" t="s">
        <v>26</v>
      </c>
      <c r="AM147" t="s">
        <v>26</v>
      </c>
      <c r="AN147" t="e">
        <v>#N/A</v>
      </c>
      <c r="AO147" t="s">
        <v>26</v>
      </c>
      <c r="AP147" t="s">
        <v>26</v>
      </c>
      <c r="AQ147" t="s">
        <v>26</v>
      </c>
      <c r="AR147" t="s">
        <v>26</v>
      </c>
      <c r="AS147" t="e">
        <v>#N/A</v>
      </c>
      <c r="AT147" t="s">
        <v>26</v>
      </c>
      <c r="AU147" t="s">
        <v>26</v>
      </c>
      <c r="AV147" t="e">
        <v>#N/A</v>
      </c>
      <c r="AW147" t="s">
        <v>26</v>
      </c>
      <c r="AX147" t="s">
        <v>26</v>
      </c>
      <c r="AY147" t="s">
        <v>26</v>
      </c>
      <c r="AZ147" t="s">
        <v>26</v>
      </c>
      <c r="BA147" t="s">
        <v>26</v>
      </c>
      <c r="BB147" t="s">
        <v>26</v>
      </c>
      <c r="BC147" t="s">
        <v>26</v>
      </c>
      <c r="BD147" t="s">
        <v>26</v>
      </c>
      <c r="BE147" t="s">
        <v>26</v>
      </c>
      <c r="BF147" t="s">
        <v>26</v>
      </c>
      <c r="BG147" t="s">
        <v>26</v>
      </c>
      <c r="BH147" t="s">
        <v>26</v>
      </c>
      <c r="BI147" t="s">
        <v>26</v>
      </c>
      <c r="BJ147" t="s">
        <v>26</v>
      </c>
      <c r="BK147" t="s">
        <v>26</v>
      </c>
      <c r="BL147" t="s">
        <v>26</v>
      </c>
      <c r="BM147" t="s">
        <v>26</v>
      </c>
      <c r="BN147" t="s">
        <v>26</v>
      </c>
      <c r="BO147" t="s">
        <v>26</v>
      </c>
      <c r="BP147" t="s">
        <v>26</v>
      </c>
      <c r="BQ147" t="s">
        <v>26</v>
      </c>
      <c r="BR147" t="s">
        <v>26</v>
      </c>
      <c r="BS147" t="s">
        <v>26</v>
      </c>
      <c r="BT147" t="s">
        <v>26</v>
      </c>
      <c r="BU147" t="s">
        <v>3141</v>
      </c>
      <c r="BV147" t="s">
        <v>3142</v>
      </c>
    </row>
    <row r="148" spans="1:74" hidden="1" x14ac:dyDescent="0.25">
      <c r="A148" t="s">
        <v>1220</v>
      </c>
      <c r="B148" t="s">
        <v>1221</v>
      </c>
      <c r="C148">
        <v>285</v>
      </c>
      <c r="D148" t="s">
        <v>444</v>
      </c>
      <c r="E148" t="s">
        <v>444</v>
      </c>
      <c r="F148" t="s">
        <v>1697</v>
      </c>
      <c r="G148" t="s">
        <v>1295</v>
      </c>
      <c r="H148" t="s">
        <v>667</v>
      </c>
      <c r="I148" t="s">
        <v>43</v>
      </c>
      <c r="J148" t="s">
        <v>445</v>
      </c>
      <c r="K148" t="s">
        <v>1698</v>
      </c>
      <c r="L148" t="s">
        <v>1699</v>
      </c>
      <c r="M148" t="s">
        <v>1700</v>
      </c>
      <c r="N148" t="s">
        <v>1295</v>
      </c>
      <c r="O148">
        <v>49588</v>
      </c>
      <c r="P148" t="s">
        <v>667</v>
      </c>
      <c r="Q148" t="s">
        <v>1241</v>
      </c>
      <c r="R148" t="s">
        <v>442</v>
      </c>
      <c r="S148" t="s">
        <v>1701</v>
      </c>
      <c r="T148" t="s">
        <v>1006</v>
      </c>
      <c r="V148" t="s">
        <v>447</v>
      </c>
      <c r="W148" t="s">
        <v>448</v>
      </c>
      <c r="Y148" t="s">
        <v>446</v>
      </c>
      <c r="Z148" t="s">
        <v>1006</v>
      </c>
      <c r="AC148" t="s">
        <v>2971</v>
      </c>
      <c r="AD148" t="s">
        <v>2972</v>
      </c>
      <c r="AE148" t="s">
        <v>2973</v>
      </c>
      <c r="AF148" t="s">
        <v>1959</v>
      </c>
      <c r="AG148" t="s">
        <v>2974</v>
      </c>
      <c r="AH148" t="s">
        <v>1295</v>
      </c>
      <c r="AI148" t="e">
        <v>#N/A</v>
      </c>
      <c r="AJ148" t="s">
        <v>26</v>
      </c>
      <c r="AK148" t="s">
        <v>26</v>
      </c>
      <c r="AL148" t="s">
        <v>2975</v>
      </c>
      <c r="AM148" t="s">
        <v>2976</v>
      </c>
      <c r="AN148" t="e">
        <v>#N/A</v>
      </c>
      <c r="AO148" t="s">
        <v>26</v>
      </c>
      <c r="AP148" t="s">
        <v>26</v>
      </c>
      <c r="AQ148" t="s">
        <v>26</v>
      </c>
      <c r="AR148" t="s">
        <v>26</v>
      </c>
      <c r="AS148" t="e">
        <v>#N/A</v>
      </c>
      <c r="AT148" t="s">
        <v>26</v>
      </c>
      <c r="AU148" t="s">
        <v>26</v>
      </c>
      <c r="AV148" t="e">
        <v>#N/A</v>
      </c>
      <c r="AW148" t="s">
        <v>26</v>
      </c>
      <c r="AX148" t="s">
        <v>26</v>
      </c>
      <c r="AY148" t="s">
        <v>26</v>
      </c>
      <c r="AZ148" t="s">
        <v>26</v>
      </c>
      <c r="BA148" t="s">
        <v>26</v>
      </c>
      <c r="BB148" t="s">
        <v>26</v>
      </c>
      <c r="BC148" t="s">
        <v>26</v>
      </c>
      <c r="BD148" t="s">
        <v>26</v>
      </c>
      <c r="BE148" t="s">
        <v>26</v>
      </c>
      <c r="BF148" t="s">
        <v>26</v>
      </c>
      <c r="BG148" t="s">
        <v>2976</v>
      </c>
      <c r="BH148" t="s">
        <v>2977</v>
      </c>
      <c r="BI148" t="s">
        <v>2978</v>
      </c>
      <c r="BJ148" t="s">
        <v>470</v>
      </c>
      <c r="BK148" t="s">
        <v>2979</v>
      </c>
      <c r="BL148" t="s">
        <v>26</v>
      </c>
      <c r="BM148" t="s">
        <v>26</v>
      </c>
      <c r="BN148" t="s">
        <v>2980</v>
      </c>
      <c r="BO148" t="s">
        <v>1295</v>
      </c>
      <c r="BP148" t="s">
        <v>2981</v>
      </c>
      <c r="BQ148" t="s">
        <v>2570</v>
      </c>
      <c r="BR148" t="s">
        <v>2982</v>
      </c>
      <c r="BS148" t="s">
        <v>26</v>
      </c>
      <c r="BT148" t="s">
        <v>26</v>
      </c>
      <c r="BU148" t="s">
        <v>3141</v>
      </c>
      <c r="BV148" t="s">
        <v>3142</v>
      </c>
    </row>
    <row r="149" spans="1:74" hidden="1" x14ac:dyDescent="0.25">
      <c r="A149" t="s">
        <v>1220</v>
      </c>
      <c r="B149" t="s">
        <v>1221</v>
      </c>
      <c r="C149">
        <v>285</v>
      </c>
      <c r="D149" t="s">
        <v>444</v>
      </c>
      <c r="E149" t="s">
        <v>444</v>
      </c>
      <c r="F149" t="s">
        <v>1697</v>
      </c>
      <c r="G149" t="s">
        <v>1295</v>
      </c>
      <c r="H149" t="s">
        <v>667</v>
      </c>
      <c r="I149" t="s">
        <v>19</v>
      </c>
      <c r="J149" t="s">
        <v>1008</v>
      </c>
      <c r="K149" t="s">
        <v>1702</v>
      </c>
      <c r="M149" t="s">
        <v>1703</v>
      </c>
      <c r="N149" t="s">
        <v>1295</v>
      </c>
      <c r="O149">
        <v>49445</v>
      </c>
      <c r="P149" t="s">
        <v>667</v>
      </c>
      <c r="Q149" t="s">
        <v>1232</v>
      </c>
      <c r="T149" t="s">
        <v>1007</v>
      </c>
      <c r="V149" t="s">
        <v>1009</v>
      </c>
      <c r="W149" t="s">
        <v>1010</v>
      </c>
      <c r="X149" t="s">
        <v>156</v>
      </c>
      <c r="Z149" t="s">
        <v>1007</v>
      </c>
      <c r="AC149" t="s">
        <v>2971</v>
      </c>
      <c r="AD149" t="s">
        <v>2972</v>
      </c>
      <c r="AE149" t="s">
        <v>2973</v>
      </c>
      <c r="AF149" t="s">
        <v>1959</v>
      </c>
      <c r="AG149" t="s">
        <v>2974</v>
      </c>
      <c r="AH149" t="s">
        <v>1295</v>
      </c>
      <c r="AI149" t="e">
        <v>#N/A</v>
      </c>
      <c r="AJ149" t="s">
        <v>26</v>
      </c>
      <c r="AK149" t="s">
        <v>26</v>
      </c>
      <c r="AL149" t="s">
        <v>2975</v>
      </c>
      <c r="AM149" t="s">
        <v>2976</v>
      </c>
      <c r="AN149" t="e">
        <v>#N/A</v>
      </c>
      <c r="AO149" t="s">
        <v>26</v>
      </c>
      <c r="AP149" t="s">
        <v>26</v>
      </c>
      <c r="AQ149" t="s">
        <v>26</v>
      </c>
      <c r="AR149" t="s">
        <v>26</v>
      </c>
      <c r="AS149" t="e">
        <v>#N/A</v>
      </c>
      <c r="AT149" t="s">
        <v>26</v>
      </c>
      <c r="AU149" t="s">
        <v>26</v>
      </c>
      <c r="AV149" t="e">
        <v>#N/A</v>
      </c>
      <c r="AW149" t="s">
        <v>26</v>
      </c>
      <c r="AX149" t="s">
        <v>26</v>
      </c>
      <c r="AY149" t="s">
        <v>26</v>
      </c>
      <c r="AZ149" t="s">
        <v>26</v>
      </c>
      <c r="BA149" t="s">
        <v>26</v>
      </c>
      <c r="BB149" t="s">
        <v>26</v>
      </c>
      <c r="BC149" t="s">
        <v>26</v>
      </c>
      <c r="BD149" t="s">
        <v>26</v>
      </c>
      <c r="BE149" t="s">
        <v>26</v>
      </c>
      <c r="BF149" t="s">
        <v>26</v>
      </c>
      <c r="BG149" t="s">
        <v>2976</v>
      </c>
      <c r="BH149" t="s">
        <v>2977</v>
      </c>
      <c r="BI149" t="s">
        <v>2978</v>
      </c>
      <c r="BJ149" t="s">
        <v>470</v>
      </c>
      <c r="BK149" t="s">
        <v>2979</v>
      </c>
      <c r="BL149" t="s">
        <v>26</v>
      </c>
      <c r="BM149" t="s">
        <v>26</v>
      </c>
      <c r="BN149" t="s">
        <v>2980</v>
      </c>
      <c r="BO149" t="s">
        <v>1295</v>
      </c>
      <c r="BP149" t="s">
        <v>2981</v>
      </c>
      <c r="BQ149" t="s">
        <v>2570</v>
      </c>
      <c r="BR149" t="s">
        <v>2982</v>
      </c>
      <c r="BS149" t="s">
        <v>26</v>
      </c>
      <c r="BT149" t="s">
        <v>26</v>
      </c>
      <c r="BU149" t="s">
        <v>26</v>
      </c>
      <c r="BV149" t="s">
        <v>26</v>
      </c>
    </row>
    <row r="150" spans="1:74" hidden="1" x14ac:dyDescent="0.25">
      <c r="A150" t="s">
        <v>1220</v>
      </c>
      <c r="B150" t="s">
        <v>1221</v>
      </c>
      <c r="C150">
        <v>286</v>
      </c>
      <c r="D150" t="s">
        <v>451</v>
      </c>
      <c r="E150" t="s">
        <v>451</v>
      </c>
      <c r="F150" t="s">
        <v>1704</v>
      </c>
      <c r="G150" t="s">
        <v>1291</v>
      </c>
      <c r="H150" t="s">
        <v>667</v>
      </c>
      <c r="I150" t="s">
        <v>36</v>
      </c>
      <c r="J150" t="s">
        <v>452</v>
      </c>
      <c r="K150" t="s">
        <v>1705</v>
      </c>
      <c r="L150" t="s">
        <v>1706</v>
      </c>
      <c r="M150" t="s">
        <v>1707</v>
      </c>
      <c r="N150" t="s">
        <v>1708</v>
      </c>
      <c r="O150" t="s">
        <v>1709</v>
      </c>
      <c r="P150" t="s">
        <v>667</v>
      </c>
      <c r="Q150" t="s">
        <v>1232</v>
      </c>
      <c r="R150" t="s">
        <v>458</v>
      </c>
      <c r="S150" t="s">
        <v>1710</v>
      </c>
      <c r="T150" t="s">
        <v>1011</v>
      </c>
      <c r="V150" t="s">
        <v>32</v>
      </c>
      <c r="W150" t="s">
        <v>453</v>
      </c>
      <c r="X150" t="s">
        <v>85</v>
      </c>
      <c r="Y150" t="s">
        <v>449</v>
      </c>
      <c r="Z150" t="s">
        <v>1013</v>
      </c>
      <c r="AA150" t="s">
        <v>1013</v>
      </c>
      <c r="AC150" t="s">
        <v>26</v>
      </c>
      <c r="AD150" t="s">
        <v>2983</v>
      </c>
      <c r="AE150" t="s">
        <v>2984</v>
      </c>
      <c r="AF150" t="s">
        <v>2985</v>
      </c>
      <c r="AG150" t="s">
        <v>2986</v>
      </c>
      <c r="AH150" t="s">
        <v>1291</v>
      </c>
      <c r="AI150" t="e">
        <v>#N/A</v>
      </c>
      <c r="AJ150" t="s">
        <v>26</v>
      </c>
      <c r="AK150" t="s">
        <v>26</v>
      </c>
      <c r="AL150" t="s">
        <v>26</v>
      </c>
      <c r="AM150" t="s">
        <v>26</v>
      </c>
      <c r="AN150" t="e">
        <v>#N/A</v>
      </c>
      <c r="AO150" t="s">
        <v>26</v>
      </c>
      <c r="AP150" t="s">
        <v>26</v>
      </c>
      <c r="AQ150" t="s">
        <v>26</v>
      </c>
      <c r="AR150" t="s">
        <v>26</v>
      </c>
      <c r="AS150" t="e">
        <v>#N/A</v>
      </c>
      <c r="AT150" t="s">
        <v>26</v>
      </c>
      <c r="AU150" t="s">
        <v>26</v>
      </c>
      <c r="AV150" t="e">
        <v>#N/A</v>
      </c>
      <c r="AW150" t="s">
        <v>2987</v>
      </c>
      <c r="AX150" t="s">
        <v>2988</v>
      </c>
      <c r="AY150" t="s">
        <v>26</v>
      </c>
      <c r="AZ150" t="s">
        <v>1549</v>
      </c>
      <c r="BA150" t="s">
        <v>2989</v>
      </c>
      <c r="BB150" t="s">
        <v>2990</v>
      </c>
      <c r="BC150" t="s">
        <v>2991</v>
      </c>
      <c r="BD150" t="s">
        <v>2992</v>
      </c>
      <c r="BE150" t="s">
        <v>26</v>
      </c>
      <c r="BF150" t="s">
        <v>26</v>
      </c>
      <c r="BG150" t="s">
        <v>26</v>
      </c>
      <c r="BH150" t="s">
        <v>26</v>
      </c>
      <c r="BI150" t="s">
        <v>26</v>
      </c>
      <c r="BJ150" t="s">
        <v>26</v>
      </c>
      <c r="BK150" t="s">
        <v>26</v>
      </c>
      <c r="BL150" t="s">
        <v>26</v>
      </c>
      <c r="BM150" t="s">
        <v>26</v>
      </c>
      <c r="BN150" t="s">
        <v>26</v>
      </c>
      <c r="BO150" t="s">
        <v>26</v>
      </c>
      <c r="BP150" t="s">
        <v>26</v>
      </c>
      <c r="BQ150" t="s">
        <v>26</v>
      </c>
      <c r="BR150" t="s">
        <v>26</v>
      </c>
      <c r="BS150" t="s">
        <v>26</v>
      </c>
      <c r="BT150" t="s">
        <v>26</v>
      </c>
      <c r="BU150" t="s">
        <v>3141</v>
      </c>
      <c r="BV150" t="s">
        <v>3140</v>
      </c>
    </row>
    <row r="151" spans="1:74" hidden="1" x14ac:dyDescent="0.25">
      <c r="A151" t="s">
        <v>1220</v>
      </c>
      <c r="B151" t="s">
        <v>1221</v>
      </c>
      <c r="C151">
        <v>286</v>
      </c>
      <c r="D151" t="s">
        <v>451</v>
      </c>
      <c r="E151" t="s">
        <v>451</v>
      </c>
      <c r="F151" t="s">
        <v>1704</v>
      </c>
      <c r="G151" t="s">
        <v>1291</v>
      </c>
      <c r="H151" t="s">
        <v>667</v>
      </c>
      <c r="I151" t="s">
        <v>19</v>
      </c>
      <c r="J151" t="s">
        <v>455</v>
      </c>
      <c r="K151" t="s">
        <v>1711</v>
      </c>
      <c r="M151" t="s">
        <v>1712</v>
      </c>
      <c r="N151" t="s">
        <v>1291</v>
      </c>
      <c r="O151" t="s">
        <v>1713</v>
      </c>
      <c r="P151" t="s">
        <v>667</v>
      </c>
      <c r="Q151" t="s">
        <v>1232</v>
      </c>
      <c r="T151" t="s">
        <v>1012</v>
      </c>
      <c r="V151" t="s">
        <v>320</v>
      </c>
      <c r="W151" t="s">
        <v>456</v>
      </c>
      <c r="X151" t="s">
        <v>457</v>
      </c>
      <c r="Y151" t="s">
        <v>454</v>
      </c>
      <c r="Z151" t="s">
        <v>1014</v>
      </c>
      <c r="AA151" t="s">
        <v>1015</v>
      </c>
      <c r="AB151" t="s">
        <v>1014</v>
      </c>
      <c r="AC151" t="s">
        <v>26</v>
      </c>
      <c r="AD151" t="s">
        <v>2983</v>
      </c>
      <c r="AE151" t="s">
        <v>2984</v>
      </c>
      <c r="AF151" t="s">
        <v>2985</v>
      </c>
      <c r="AG151" t="s">
        <v>2986</v>
      </c>
      <c r="AH151" t="s">
        <v>1291</v>
      </c>
      <c r="AI151" t="e">
        <v>#N/A</v>
      </c>
      <c r="AJ151" t="s">
        <v>26</v>
      </c>
      <c r="AK151" t="s">
        <v>26</v>
      </c>
      <c r="AL151" t="s">
        <v>26</v>
      </c>
      <c r="AM151" t="s">
        <v>26</v>
      </c>
      <c r="AN151" t="e">
        <v>#N/A</v>
      </c>
      <c r="AO151" t="s">
        <v>26</v>
      </c>
      <c r="AP151" t="s">
        <v>26</v>
      </c>
      <c r="AQ151" t="s">
        <v>26</v>
      </c>
      <c r="AR151" t="s">
        <v>26</v>
      </c>
      <c r="AS151" t="e">
        <v>#N/A</v>
      </c>
      <c r="AT151" t="s">
        <v>26</v>
      </c>
      <c r="AU151" t="s">
        <v>26</v>
      </c>
      <c r="AV151" t="e">
        <v>#N/A</v>
      </c>
      <c r="AW151" t="s">
        <v>2987</v>
      </c>
      <c r="AX151" t="s">
        <v>2988</v>
      </c>
      <c r="AY151" t="s">
        <v>26</v>
      </c>
      <c r="AZ151" t="s">
        <v>1549</v>
      </c>
      <c r="BA151" t="s">
        <v>2989</v>
      </c>
      <c r="BB151" t="s">
        <v>2990</v>
      </c>
      <c r="BC151" t="s">
        <v>2991</v>
      </c>
      <c r="BD151" t="s">
        <v>2992</v>
      </c>
      <c r="BE151" t="s">
        <v>26</v>
      </c>
      <c r="BF151" t="s">
        <v>26</v>
      </c>
      <c r="BG151" t="s">
        <v>26</v>
      </c>
      <c r="BH151" t="s">
        <v>26</v>
      </c>
      <c r="BI151" t="s">
        <v>26</v>
      </c>
      <c r="BJ151" t="s">
        <v>26</v>
      </c>
      <c r="BK151" t="s">
        <v>26</v>
      </c>
      <c r="BL151" t="s">
        <v>26</v>
      </c>
      <c r="BM151" t="s">
        <v>26</v>
      </c>
      <c r="BN151" t="s">
        <v>26</v>
      </c>
      <c r="BO151" t="s">
        <v>26</v>
      </c>
      <c r="BP151" t="s">
        <v>26</v>
      </c>
      <c r="BQ151" t="s">
        <v>26</v>
      </c>
      <c r="BR151" t="s">
        <v>26</v>
      </c>
      <c r="BS151" t="s">
        <v>26</v>
      </c>
      <c r="BT151" t="s">
        <v>26</v>
      </c>
      <c r="BU151" t="s">
        <v>26</v>
      </c>
      <c r="BV151" t="s">
        <v>3140</v>
      </c>
    </row>
    <row r="152" spans="1:74" hidden="1" x14ac:dyDescent="0.25">
      <c r="A152" t="s">
        <v>1220</v>
      </c>
      <c r="B152" t="s">
        <v>1221</v>
      </c>
      <c r="C152">
        <v>287</v>
      </c>
      <c r="D152" t="s">
        <v>1017</v>
      </c>
      <c r="E152" t="s">
        <v>2537</v>
      </c>
      <c r="G152" t="s">
        <v>1237</v>
      </c>
      <c r="H152" t="s">
        <v>667</v>
      </c>
      <c r="I152" t="s">
        <v>19</v>
      </c>
      <c r="J152" t="s">
        <v>1019</v>
      </c>
      <c r="K152" t="s">
        <v>1714</v>
      </c>
      <c r="M152" t="s">
        <v>1715</v>
      </c>
      <c r="N152" t="s">
        <v>1237</v>
      </c>
      <c r="O152">
        <v>66512</v>
      </c>
      <c r="P152" t="s">
        <v>667</v>
      </c>
      <c r="Q152" t="s">
        <v>1232</v>
      </c>
      <c r="T152" t="s">
        <v>1016</v>
      </c>
      <c r="V152" t="s">
        <v>1020</v>
      </c>
      <c r="W152" t="s">
        <v>1021</v>
      </c>
      <c r="X152" t="s">
        <v>54</v>
      </c>
      <c r="Z152" t="s">
        <v>1016</v>
      </c>
      <c r="AC152" t="s">
        <v>26</v>
      </c>
      <c r="AD152" t="s">
        <v>2993</v>
      </c>
      <c r="AE152" t="s">
        <v>26</v>
      </c>
      <c r="AF152" t="s">
        <v>26</v>
      </c>
      <c r="AG152" t="s">
        <v>26</v>
      </c>
      <c r="AH152" t="s">
        <v>26</v>
      </c>
      <c r="AI152" t="e">
        <v>#N/A</v>
      </c>
      <c r="AJ152" t="s">
        <v>26</v>
      </c>
      <c r="AK152" t="s">
        <v>26</v>
      </c>
      <c r="AL152" t="s">
        <v>26</v>
      </c>
      <c r="AM152" t="s">
        <v>26</v>
      </c>
      <c r="AN152" t="e">
        <v>#N/A</v>
      </c>
      <c r="AO152" t="s">
        <v>26</v>
      </c>
      <c r="AP152" t="s">
        <v>26</v>
      </c>
      <c r="AQ152" t="s">
        <v>26</v>
      </c>
      <c r="AR152" t="s">
        <v>26</v>
      </c>
      <c r="AS152" t="e">
        <v>#N/A</v>
      </c>
      <c r="AT152" t="s">
        <v>26</v>
      </c>
      <c r="AU152" t="s">
        <v>26</v>
      </c>
      <c r="AV152" t="e">
        <v>#N/A</v>
      </c>
      <c r="AW152" t="s">
        <v>26</v>
      </c>
      <c r="AX152" t="s">
        <v>26</v>
      </c>
      <c r="AY152" t="s">
        <v>26</v>
      </c>
      <c r="AZ152" t="s">
        <v>26</v>
      </c>
      <c r="BA152" t="s">
        <v>26</v>
      </c>
      <c r="BB152" t="s">
        <v>26</v>
      </c>
      <c r="BC152" t="s">
        <v>26</v>
      </c>
      <c r="BD152" t="s">
        <v>26</v>
      </c>
      <c r="BE152" t="s">
        <v>26</v>
      </c>
      <c r="BF152" t="s">
        <v>26</v>
      </c>
      <c r="BG152" t="s">
        <v>26</v>
      </c>
      <c r="BH152" t="s">
        <v>26</v>
      </c>
      <c r="BI152" t="s">
        <v>26</v>
      </c>
      <c r="BJ152" t="s">
        <v>26</v>
      </c>
      <c r="BK152" t="s">
        <v>26</v>
      </c>
      <c r="BL152" t="s">
        <v>26</v>
      </c>
      <c r="BM152" t="s">
        <v>26</v>
      </c>
      <c r="BN152" t="s">
        <v>26</v>
      </c>
      <c r="BO152" t="s">
        <v>26</v>
      </c>
      <c r="BP152" t="s">
        <v>26</v>
      </c>
      <c r="BQ152" t="s">
        <v>26</v>
      </c>
      <c r="BR152" t="s">
        <v>26</v>
      </c>
      <c r="BS152" t="s">
        <v>26</v>
      </c>
      <c r="BT152" t="s">
        <v>26</v>
      </c>
      <c r="BU152" t="s">
        <v>26</v>
      </c>
      <c r="BV152" t="s">
        <v>26</v>
      </c>
    </row>
    <row r="153" spans="1:74" hidden="1" x14ac:dyDescent="0.25">
      <c r="A153" t="s">
        <v>1220</v>
      </c>
      <c r="B153" t="s">
        <v>1221</v>
      </c>
      <c r="C153">
        <v>288</v>
      </c>
      <c r="D153" t="s">
        <v>461</v>
      </c>
      <c r="E153" t="s">
        <v>2538</v>
      </c>
      <c r="F153" t="s">
        <v>1716</v>
      </c>
      <c r="H153" t="s">
        <v>1023</v>
      </c>
      <c r="I153" t="s">
        <v>213</v>
      </c>
      <c r="J153" t="s">
        <v>462</v>
      </c>
      <c r="K153" t="s">
        <v>1717</v>
      </c>
      <c r="L153" t="s">
        <v>1718</v>
      </c>
      <c r="M153" t="s">
        <v>1719</v>
      </c>
      <c r="O153">
        <v>1531</v>
      </c>
      <c r="P153" t="s">
        <v>1023</v>
      </c>
      <c r="Q153" t="s">
        <v>213</v>
      </c>
      <c r="R153" t="s">
        <v>471</v>
      </c>
      <c r="S153" t="s">
        <v>1720</v>
      </c>
      <c r="T153" t="s">
        <v>1022</v>
      </c>
      <c r="V153" t="s">
        <v>463</v>
      </c>
      <c r="W153" t="s">
        <v>464</v>
      </c>
      <c r="X153" t="s">
        <v>177</v>
      </c>
      <c r="Y153" t="s">
        <v>459</v>
      </c>
      <c r="Z153" t="s">
        <v>1025</v>
      </c>
      <c r="AA153" t="s">
        <v>1022</v>
      </c>
      <c r="AB153" t="s">
        <v>1025</v>
      </c>
      <c r="AC153" t="s">
        <v>26</v>
      </c>
      <c r="AD153" t="s">
        <v>2994</v>
      </c>
      <c r="AE153" t="s">
        <v>2995</v>
      </c>
      <c r="AF153" t="s">
        <v>26</v>
      </c>
      <c r="AG153" t="s">
        <v>2996</v>
      </c>
      <c r="AH153" t="s">
        <v>2997</v>
      </c>
      <c r="AI153" t="e">
        <v>#N/A</v>
      </c>
      <c r="AJ153" t="s">
        <v>26</v>
      </c>
      <c r="AK153" t="s">
        <v>26</v>
      </c>
      <c r="AL153" t="s">
        <v>26</v>
      </c>
      <c r="AM153" t="s">
        <v>26</v>
      </c>
      <c r="AN153" t="e">
        <v>#N/A</v>
      </c>
      <c r="AO153" t="s">
        <v>26</v>
      </c>
      <c r="AP153" t="s">
        <v>26</v>
      </c>
      <c r="AQ153" t="s">
        <v>26</v>
      </c>
      <c r="AR153" t="s">
        <v>26</v>
      </c>
      <c r="AS153" t="e">
        <v>#N/A</v>
      </c>
      <c r="AT153" t="s">
        <v>26</v>
      </c>
      <c r="AU153" t="s">
        <v>26</v>
      </c>
      <c r="AV153" t="e">
        <v>#N/A</v>
      </c>
      <c r="AW153" t="s">
        <v>26</v>
      </c>
      <c r="AX153" t="s">
        <v>26</v>
      </c>
      <c r="AY153" t="s">
        <v>26</v>
      </c>
      <c r="AZ153" t="s">
        <v>26</v>
      </c>
      <c r="BA153" t="s">
        <v>26</v>
      </c>
      <c r="BB153" t="s">
        <v>26</v>
      </c>
      <c r="BC153" t="s">
        <v>26</v>
      </c>
      <c r="BD153" t="s">
        <v>26</v>
      </c>
      <c r="BE153" t="s">
        <v>26</v>
      </c>
      <c r="BF153" t="s">
        <v>26</v>
      </c>
      <c r="BG153" t="s">
        <v>26</v>
      </c>
      <c r="BH153" t="s">
        <v>26</v>
      </c>
      <c r="BI153" t="s">
        <v>26</v>
      </c>
      <c r="BJ153" t="s">
        <v>26</v>
      </c>
      <c r="BK153" t="s">
        <v>26</v>
      </c>
      <c r="BL153" t="s">
        <v>26</v>
      </c>
      <c r="BM153" t="s">
        <v>26</v>
      </c>
      <c r="BN153" t="s">
        <v>26</v>
      </c>
      <c r="BO153" t="s">
        <v>26</v>
      </c>
      <c r="BP153" t="s">
        <v>26</v>
      </c>
      <c r="BQ153" t="s">
        <v>26</v>
      </c>
      <c r="BR153" t="s">
        <v>26</v>
      </c>
      <c r="BS153" t="s">
        <v>26</v>
      </c>
      <c r="BT153" t="s">
        <v>26</v>
      </c>
      <c r="BU153" t="s">
        <v>3141</v>
      </c>
      <c r="BV153" t="s">
        <v>3140</v>
      </c>
    </row>
    <row r="154" spans="1:74" hidden="1" x14ac:dyDescent="0.25">
      <c r="A154" t="s">
        <v>1220</v>
      </c>
      <c r="B154" t="s">
        <v>1221</v>
      </c>
      <c r="C154">
        <v>288</v>
      </c>
      <c r="D154" t="s">
        <v>461</v>
      </c>
      <c r="E154" t="s">
        <v>2538</v>
      </c>
      <c r="F154" t="s">
        <v>1716</v>
      </c>
      <c r="H154" t="s">
        <v>1023</v>
      </c>
      <c r="I154" t="s">
        <v>19</v>
      </c>
      <c r="J154" t="s">
        <v>466</v>
      </c>
      <c r="K154" t="s">
        <v>1721</v>
      </c>
      <c r="L154" t="s">
        <v>1722</v>
      </c>
      <c r="M154" t="s">
        <v>1723</v>
      </c>
      <c r="O154">
        <v>570</v>
      </c>
      <c r="P154" t="s">
        <v>1023</v>
      </c>
      <c r="Q154" t="s">
        <v>1232</v>
      </c>
      <c r="R154" t="s">
        <v>465</v>
      </c>
      <c r="S154" t="s">
        <v>1724</v>
      </c>
      <c r="T154" t="s">
        <v>1024</v>
      </c>
      <c r="V154" t="s">
        <v>468</v>
      </c>
      <c r="W154" t="s">
        <v>469</v>
      </c>
      <c r="X154" t="s">
        <v>470</v>
      </c>
      <c r="Y154" t="s">
        <v>467</v>
      </c>
      <c r="Z154" t="s">
        <v>1024</v>
      </c>
      <c r="AC154" t="s">
        <v>26</v>
      </c>
      <c r="AD154" t="s">
        <v>2994</v>
      </c>
      <c r="AE154" t="s">
        <v>2995</v>
      </c>
      <c r="AF154" t="s">
        <v>26</v>
      </c>
      <c r="AG154" t="s">
        <v>2996</v>
      </c>
      <c r="AH154" t="s">
        <v>2997</v>
      </c>
      <c r="AI154" t="e">
        <v>#N/A</v>
      </c>
      <c r="AJ154" t="s">
        <v>26</v>
      </c>
      <c r="AK154" t="s">
        <v>26</v>
      </c>
      <c r="AL154" t="s">
        <v>26</v>
      </c>
      <c r="AM154" t="s">
        <v>26</v>
      </c>
      <c r="AN154" t="e">
        <v>#N/A</v>
      </c>
      <c r="AO154" t="s">
        <v>26</v>
      </c>
      <c r="AP154" t="s">
        <v>26</v>
      </c>
      <c r="AQ154" t="s">
        <v>26</v>
      </c>
      <c r="AR154" t="s">
        <v>26</v>
      </c>
      <c r="AS154" t="e">
        <v>#N/A</v>
      </c>
      <c r="AT154" t="s">
        <v>26</v>
      </c>
      <c r="AU154" t="s">
        <v>26</v>
      </c>
      <c r="AV154" t="e">
        <v>#N/A</v>
      </c>
      <c r="AW154" t="s">
        <v>26</v>
      </c>
      <c r="AX154" t="s">
        <v>26</v>
      </c>
      <c r="AY154" t="s">
        <v>26</v>
      </c>
      <c r="AZ154" t="s">
        <v>26</v>
      </c>
      <c r="BA154" t="s">
        <v>26</v>
      </c>
      <c r="BB154" t="s">
        <v>26</v>
      </c>
      <c r="BC154" t="s">
        <v>26</v>
      </c>
      <c r="BD154" t="s">
        <v>26</v>
      </c>
      <c r="BE154" t="s">
        <v>26</v>
      </c>
      <c r="BF154" t="s">
        <v>26</v>
      </c>
      <c r="BG154" t="s">
        <v>26</v>
      </c>
      <c r="BH154" t="s">
        <v>26</v>
      </c>
      <c r="BI154" t="s">
        <v>26</v>
      </c>
      <c r="BJ154" t="s">
        <v>26</v>
      </c>
      <c r="BK154" t="s">
        <v>26</v>
      </c>
      <c r="BL154" t="s">
        <v>26</v>
      </c>
      <c r="BM154" t="s">
        <v>26</v>
      </c>
      <c r="BN154" t="s">
        <v>26</v>
      </c>
      <c r="BO154" t="s">
        <v>26</v>
      </c>
      <c r="BP154" t="s">
        <v>26</v>
      </c>
      <c r="BQ154" t="s">
        <v>26</v>
      </c>
      <c r="BR154" t="s">
        <v>26</v>
      </c>
      <c r="BS154" t="s">
        <v>26</v>
      </c>
      <c r="BT154" t="s">
        <v>26</v>
      </c>
      <c r="BU154" t="s">
        <v>3141</v>
      </c>
      <c r="BV154" t="s">
        <v>3140</v>
      </c>
    </row>
    <row r="155" spans="1:74" hidden="1" x14ac:dyDescent="0.25">
      <c r="A155" t="s">
        <v>1220</v>
      </c>
      <c r="B155" t="s">
        <v>1221</v>
      </c>
      <c r="C155">
        <v>289</v>
      </c>
      <c r="D155" t="s">
        <v>474</v>
      </c>
      <c r="E155" t="s">
        <v>474</v>
      </c>
      <c r="F155" t="s">
        <v>1674</v>
      </c>
      <c r="G155" t="s">
        <v>1257</v>
      </c>
      <c r="H155" t="s">
        <v>667</v>
      </c>
      <c r="I155" t="s">
        <v>36</v>
      </c>
      <c r="J155" t="s">
        <v>421</v>
      </c>
      <c r="K155" t="s">
        <v>1675</v>
      </c>
      <c r="L155" t="s">
        <v>1676</v>
      </c>
      <c r="M155" t="s">
        <v>1677</v>
      </c>
      <c r="N155" t="s">
        <v>1257</v>
      </c>
      <c r="O155">
        <v>44720</v>
      </c>
      <c r="P155" t="s">
        <v>667</v>
      </c>
      <c r="Q155" t="s">
        <v>1232</v>
      </c>
      <c r="V155" t="s">
        <v>422</v>
      </c>
      <c r="W155" t="s">
        <v>423</v>
      </c>
      <c r="X155" t="s">
        <v>62</v>
      </c>
      <c r="Y155" t="s">
        <v>418</v>
      </c>
      <c r="AC155" t="s">
        <v>26</v>
      </c>
      <c r="AD155" t="s">
        <v>2998</v>
      </c>
      <c r="AE155" t="s">
        <v>2965</v>
      </c>
      <c r="AF155" t="s">
        <v>2999</v>
      </c>
      <c r="AG155" t="s">
        <v>2967</v>
      </c>
      <c r="AH155" t="s">
        <v>1257</v>
      </c>
      <c r="AI155" t="e">
        <v>#N/A</v>
      </c>
      <c r="AJ155" t="s">
        <v>26</v>
      </c>
      <c r="AK155" t="s">
        <v>26</v>
      </c>
      <c r="AL155" t="s">
        <v>26</v>
      </c>
      <c r="AM155" t="s">
        <v>26</v>
      </c>
      <c r="AN155" t="e">
        <v>#N/A</v>
      </c>
      <c r="AO155" t="s">
        <v>26</v>
      </c>
      <c r="AP155" t="s">
        <v>26</v>
      </c>
      <c r="AQ155" t="s">
        <v>26</v>
      </c>
      <c r="AR155" t="s">
        <v>26</v>
      </c>
      <c r="AS155" t="e">
        <v>#N/A</v>
      </c>
      <c r="AT155" t="s">
        <v>26</v>
      </c>
      <c r="AU155" t="s">
        <v>26</v>
      </c>
      <c r="AV155" t="e">
        <v>#N/A</v>
      </c>
      <c r="AW155" t="s">
        <v>26</v>
      </c>
      <c r="AX155" t="s">
        <v>26</v>
      </c>
      <c r="AY155" t="s">
        <v>26</v>
      </c>
      <c r="AZ155" t="s">
        <v>26</v>
      </c>
      <c r="BA155" t="s">
        <v>26</v>
      </c>
      <c r="BB155" t="s">
        <v>26</v>
      </c>
      <c r="BC155" t="s">
        <v>26</v>
      </c>
      <c r="BD155" t="s">
        <v>26</v>
      </c>
      <c r="BE155" t="s">
        <v>26</v>
      </c>
      <c r="BF155" t="s">
        <v>26</v>
      </c>
      <c r="BG155" t="s">
        <v>26</v>
      </c>
      <c r="BH155" t="s">
        <v>26</v>
      </c>
      <c r="BI155" t="s">
        <v>26</v>
      </c>
      <c r="BJ155" t="s">
        <v>26</v>
      </c>
      <c r="BK155" t="s">
        <v>26</v>
      </c>
      <c r="BL155" t="s">
        <v>26</v>
      </c>
      <c r="BM155" t="s">
        <v>26</v>
      </c>
      <c r="BN155" t="s">
        <v>26</v>
      </c>
      <c r="BO155" t="s">
        <v>26</v>
      </c>
      <c r="BP155" t="s">
        <v>26</v>
      </c>
      <c r="BQ155" t="s">
        <v>26</v>
      </c>
      <c r="BR155" t="s">
        <v>26</v>
      </c>
      <c r="BS155" t="s">
        <v>26</v>
      </c>
      <c r="BT155" t="s">
        <v>26</v>
      </c>
      <c r="BU155" t="s">
        <v>26</v>
      </c>
      <c r="BV155" t="s">
        <v>3142</v>
      </c>
    </row>
    <row r="156" spans="1:74" hidden="1" x14ac:dyDescent="0.25">
      <c r="A156" t="s">
        <v>1220</v>
      </c>
      <c r="B156" t="s">
        <v>1221</v>
      </c>
      <c r="C156">
        <v>289</v>
      </c>
      <c r="D156" t="s">
        <v>474</v>
      </c>
      <c r="E156" t="s">
        <v>474</v>
      </c>
      <c r="F156" t="s">
        <v>1674</v>
      </c>
      <c r="G156" t="s">
        <v>1257</v>
      </c>
      <c r="H156" t="s">
        <v>667</v>
      </c>
      <c r="I156" t="s">
        <v>19</v>
      </c>
      <c r="J156" t="s">
        <v>475</v>
      </c>
      <c r="K156" t="s">
        <v>1679</v>
      </c>
      <c r="M156" t="s">
        <v>1680</v>
      </c>
      <c r="N156" t="s">
        <v>1257</v>
      </c>
      <c r="O156">
        <v>44316</v>
      </c>
      <c r="P156" t="s">
        <v>667</v>
      </c>
      <c r="Q156" t="s">
        <v>1232</v>
      </c>
      <c r="S156" t="s">
        <v>1681</v>
      </c>
      <c r="T156" t="s">
        <v>992</v>
      </c>
      <c r="V156" t="s">
        <v>14</v>
      </c>
      <c r="W156" t="s">
        <v>476</v>
      </c>
      <c r="X156" t="s">
        <v>457</v>
      </c>
      <c r="Y156" t="s">
        <v>472</v>
      </c>
      <c r="Z156" t="s">
        <v>992</v>
      </c>
      <c r="AC156" t="s">
        <v>26</v>
      </c>
      <c r="AD156" t="s">
        <v>2998</v>
      </c>
      <c r="AE156" t="s">
        <v>2965</v>
      </c>
      <c r="AF156" t="s">
        <v>2999</v>
      </c>
      <c r="AG156" t="s">
        <v>2967</v>
      </c>
      <c r="AH156" t="s">
        <v>1257</v>
      </c>
      <c r="AI156" t="e">
        <v>#N/A</v>
      </c>
      <c r="AJ156" t="s">
        <v>26</v>
      </c>
      <c r="AK156" t="s">
        <v>26</v>
      </c>
      <c r="AL156" t="s">
        <v>26</v>
      </c>
      <c r="AM156" t="s">
        <v>26</v>
      </c>
      <c r="AN156" t="e">
        <v>#N/A</v>
      </c>
      <c r="AO156" t="s">
        <v>26</v>
      </c>
      <c r="AP156" t="s">
        <v>26</v>
      </c>
      <c r="AQ156" t="s">
        <v>26</v>
      </c>
      <c r="AR156" t="s">
        <v>26</v>
      </c>
      <c r="AS156" t="e">
        <v>#N/A</v>
      </c>
      <c r="AT156" t="s">
        <v>26</v>
      </c>
      <c r="AU156" t="s">
        <v>26</v>
      </c>
      <c r="AV156" t="e">
        <v>#N/A</v>
      </c>
      <c r="AW156" t="s">
        <v>26</v>
      </c>
      <c r="AX156" t="s">
        <v>26</v>
      </c>
      <c r="AY156" t="s">
        <v>26</v>
      </c>
      <c r="AZ156" t="s">
        <v>26</v>
      </c>
      <c r="BA156" t="s">
        <v>26</v>
      </c>
      <c r="BB156" t="s">
        <v>26</v>
      </c>
      <c r="BC156" t="s">
        <v>26</v>
      </c>
      <c r="BD156" t="s">
        <v>26</v>
      </c>
      <c r="BE156" t="s">
        <v>26</v>
      </c>
      <c r="BF156" t="s">
        <v>26</v>
      </c>
      <c r="BG156" t="s">
        <v>26</v>
      </c>
      <c r="BH156" t="s">
        <v>26</v>
      </c>
      <c r="BI156" t="s">
        <v>26</v>
      </c>
      <c r="BJ156" t="s">
        <v>26</v>
      </c>
      <c r="BK156" t="s">
        <v>26</v>
      </c>
      <c r="BL156" t="s">
        <v>26</v>
      </c>
      <c r="BM156" t="s">
        <v>26</v>
      </c>
      <c r="BN156" t="s">
        <v>26</v>
      </c>
      <c r="BO156" t="s">
        <v>26</v>
      </c>
      <c r="BP156" t="s">
        <v>26</v>
      </c>
      <c r="BQ156" t="s">
        <v>26</v>
      </c>
      <c r="BR156" t="s">
        <v>26</v>
      </c>
      <c r="BS156" t="s">
        <v>26</v>
      </c>
      <c r="BT156" t="s">
        <v>26</v>
      </c>
      <c r="BU156" t="s">
        <v>26</v>
      </c>
      <c r="BV156" t="s">
        <v>3144</v>
      </c>
    </row>
    <row r="157" spans="1:74" hidden="1" x14ac:dyDescent="0.25">
      <c r="A157" t="s">
        <v>1220</v>
      </c>
      <c r="B157" t="s">
        <v>1221</v>
      </c>
      <c r="C157">
        <v>290</v>
      </c>
      <c r="D157" t="s">
        <v>479</v>
      </c>
      <c r="E157" t="s">
        <v>2539</v>
      </c>
      <c r="F157" t="s">
        <v>1634</v>
      </c>
      <c r="G157" t="s">
        <v>1635</v>
      </c>
      <c r="H157" t="s">
        <v>770</v>
      </c>
      <c r="I157" t="s">
        <v>36</v>
      </c>
      <c r="J157" t="s">
        <v>382</v>
      </c>
      <c r="K157" t="s">
        <v>1636</v>
      </c>
      <c r="M157" t="s">
        <v>1637</v>
      </c>
      <c r="N157" t="s">
        <v>1635</v>
      </c>
      <c r="O157" t="s">
        <v>1638</v>
      </c>
      <c r="P157" t="s">
        <v>770</v>
      </c>
      <c r="Q157" t="s">
        <v>1241</v>
      </c>
      <c r="R157" t="s">
        <v>385</v>
      </c>
      <c r="S157" t="s">
        <v>1639</v>
      </c>
      <c r="T157" t="s">
        <v>964</v>
      </c>
      <c r="V157" t="s">
        <v>113</v>
      </c>
      <c r="W157" t="s">
        <v>480</v>
      </c>
      <c r="X157" t="s">
        <v>481</v>
      </c>
      <c r="Y157" t="s">
        <v>477</v>
      </c>
      <c r="Z157" t="s">
        <v>964</v>
      </c>
      <c r="AC157" t="s">
        <v>26</v>
      </c>
      <c r="AD157" t="s">
        <v>3000</v>
      </c>
      <c r="AE157" t="s">
        <v>3001</v>
      </c>
      <c r="AF157" t="s">
        <v>26</v>
      </c>
      <c r="AG157" t="s">
        <v>1637</v>
      </c>
      <c r="AH157" t="s">
        <v>2921</v>
      </c>
      <c r="AI157" t="e">
        <v>#N/A</v>
      </c>
      <c r="AJ157" t="s">
        <v>26</v>
      </c>
      <c r="AK157" t="s">
        <v>26</v>
      </c>
      <c r="AL157" t="s">
        <v>26</v>
      </c>
      <c r="AM157" t="s">
        <v>26</v>
      </c>
      <c r="AN157" t="e">
        <v>#N/A</v>
      </c>
      <c r="AO157" t="s">
        <v>26</v>
      </c>
      <c r="AP157" t="s">
        <v>26</v>
      </c>
      <c r="AQ157" t="s">
        <v>26</v>
      </c>
      <c r="AR157" t="s">
        <v>26</v>
      </c>
      <c r="AS157" t="e">
        <v>#N/A</v>
      </c>
      <c r="AT157" t="s">
        <v>26</v>
      </c>
      <c r="AU157" t="s">
        <v>26</v>
      </c>
      <c r="AV157" t="e">
        <v>#N/A</v>
      </c>
      <c r="AW157" t="s">
        <v>26</v>
      </c>
      <c r="AX157" t="s">
        <v>26</v>
      </c>
      <c r="AY157" t="s">
        <v>26</v>
      </c>
      <c r="AZ157" t="s">
        <v>26</v>
      </c>
      <c r="BA157" t="s">
        <v>26</v>
      </c>
      <c r="BB157" t="s">
        <v>26</v>
      </c>
      <c r="BC157" t="s">
        <v>26</v>
      </c>
      <c r="BD157" t="s">
        <v>26</v>
      </c>
      <c r="BE157" t="s">
        <v>26</v>
      </c>
      <c r="BF157" t="s">
        <v>26</v>
      </c>
      <c r="BG157" t="s">
        <v>26</v>
      </c>
      <c r="BH157" t="s">
        <v>26</v>
      </c>
      <c r="BI157" t="s">
        <v>26</v>
      </c>
      <c r="BJ157" t="s">
        <v>26</v>
      </c>
      <c r="BK157" t="s">
        <v>26</v>
      </c>
      <c r="BL157" t="s">
        <v>26</v>
      </c>
      <c r="BM157" t="s">
        <v>26</v>
      </c>
      <c r="BN157" t="s">
        <v>26</v>
      </c>
      <c r="BO157" t="s">
        <v>26</v>
      </c>
      <c r="BP157" t="s">
        <v>26</v>
      </c>
      <c r="BQ157" t="s">
        <v>26</v>
      </c>
      <c r="BR157" t="s">
        <v>26</v>
      </c>
      <c r="BS157" t="s">
        <v>26</v>
      </c>
      <c r="BT157" t="s">
        <v>26</v>
      </c>
      <c r="BU157" t="s">
        <v>3141</v>
      </c>
      <c r="BV157" t="s">
        <v>3142</v>
      </c>
    </row>
    <row r="158" spans="1:74" hidden="1" x14ac:dyDescent="0.25">
      <c r="A158" t="s">
        <v>1220</v>
      </c>
      <c r="B158" t="s">
        <v>1221</v>
      </c>
      <c r="C158">
        <v>290</v>
      </c>
      <c r="D158" t="s">
        <v>479</v>
      </c>
      <c r="E158" t="s">
        <v>2539</v>
      </c>
      <c r="F158" t="s">
        <v>1634</v>
      </c>
      <c r="G158" t="s">
        <v>1635</v>
      </c>
      <c r="H158" t="s">
        <v>770</v>
      </c>
      <c r="I158" t="s">
        <v>19</v>
      </c>
      <c r="J158" t="s">
        <v>1725</v>
      </c>
      <c r="K158" t="s">
        <v>1726</v>
      </c>
      <c r="M158" t="s">
        <v>1637</v>
      </c>
      <c r="N158" t="s">
        <v>1635</v>
      </c>
      <c r="O158" t="s">
        <v>1727</v>
      </c>
      <c r="P158" t="s">
        <v>770</v>
      </c>
      <c r="Q158" t="s">
        <v>1232</v>
      </c>
      <c r="V158" t="s">
        <v>287</v>
      </c>
      <c r="W158" t="s">
        <v>393</v>
      </c>
      <c r="AC158" t="s">
        <v>26</v>
      </c>
      <c r="AD158" t="s">
        <v>3000</v>
      </c>
      <c r="AE158" t="s">
        <v>3001</v>
      </c>
      <c r="AF158" t="s">
        <v>26</v>
      </c>
      <c r="AG158" t="s">
        <v>1637</v>
      </c>
      <c r="AH158" t="s">
        <v>2921</v>
      </c>
      <c r="AI158" t="e">
        <v>#N/A</v>
      </c>
      <c r="AJ158" t="s">
        <v>26</v>
      </c>
      <c r="AK158" t="s">
        <v>26</v>
      </c>
      <c r="AL158" t="s">
        <v>26</v>
      </c>
      <c r="AM158" t="s">
        <v>26</v>
      </c>
      <c r="AN158" t="e">
        <v>#N/A</v>
      </c>
      <c r="AO158" t="s">
        <v>26</v>
      </c>
      <c r="AP158" t="s">
        <v>26</v>
      </c>
      <c r="AQ158" t="s">
        <v>26</v>
      </c>
      <c r="AR158" t="s">
        <v>26</v>
      </c>
      <c r="AS158" t="e">
        <v>#N/A</v>
      </c>
      <c r="AT158" t="s">
        <v>26</v>
      </c>
      <c r="AU158" t="s">
        <v>26</v>
      </c>
      <c r="AV158" t="e">
        <v>#N/A</v>
      </c>
      <c r="AW158" t="s">
        <v>26</v>
      </c>
      <c r="AX158" t="s">
        <v>26</v>
      </c>
      <c r="AY158" t="s">
        <v>26</v>
      </c>
      <c r="AZ158" t="s">
        <v>26</v>
      </c>
      <c r="BA158" t="s">
        <v>26</v>
      </c>
      <c r="BB158" t="s">
        <v>26</v>
      </c>
      <c r="BC158" t="s">
        <v>26</v>
      </c>
      <c r="BD158" t="s">
        <v>26</v>
      </c>
      <c r="BE158" t="s">
        <v>26</v>
      </c>
      <c r="BF158" t="s">
        <v>26</v>
      </c>
      <c r="BG158" t="s">
        <v>26</v>
      </c>
      <c r="BH158" t="s">
        <v>26</v>
      </c>
      <c r="BI158" t="s">
        <v>26</v>
      </c>
      <c r="BJ158" t="s">
        <v>26</v>
      </c>
      <c r="BK158" t="s">
        <v>26</v>
      </c>
      <c r="BL158" t="s">
        <v>26</v>
      </c>
      <c r="BM158" t="s">
        <v>26</v>
      </c>
      <c r="BN158" t="s">
        <v>26</v>
      </c>
      <c r="BO158" t="s">
        <v>26</v>
      </c>
      <c r="BP158" t="s">
        <v>26</v>
      </c>
      <c r="BQ158" t="s">
        <v>26</v>
      </c>
      <c r="BR158" t="s">
        <v>26</v>
      </c>
      <c r="BS158" t="s">
        <v>26</v>
      </c>
      <c r="BT158" t="s">
        <v>26</v>
      </c>
      <c r="BU158" t="s">
        <v>26</v>
      </c>
      <c r="BV158" t="s">
        <v>26</v>
      </c>
    </row>
    <row r="159" spans="1:74" hidden="1" x14ac:dyDescent="0.25">
      <c r="A159" t="s">
        <v>1220</v>
      </c>
      <c r="B159" t="s">
        <v>1221</v>
      </c>
      <c r="C159">
        <v>291</v>
      </c>
      <c r="D159" t="s">
        <v>484</v>
      </c>
      <c r="E159" t="s">
        <v>484</v>
      </c>
      <c r="F159" t="s">
        <v>1728</v>
      </c>
      <c r="G159" t="s">
        <v>1354</v>
      </c>
      <c r="H159" t="s">
        <v>667</v>
      </c>
      <c r="I159" t="s">
        <v>19</v>
      </c>
      <c r="J159" t="s">
        <v>485</v>
      </c>
      <c r="K159" t="s">
        <v>1729</v>
      </c>
      <c r="L159" t="s">
        <v>1730</v>
      </c>
      <c r="M159" t="s">
        <v>1731</v>
      </c>
      <c r="N159" t="s">
        <v>1236</v>
      </c>
      <c r="O159">
        <v>76458</v>
      </c>
      <c r="P159" t="s">
        <v>667</v>
      </c>
      <c r="Q159" t="s">
        <v>1232</v>
      </c>
      <c r="T159" t="s">
        <v>1026</v>
      </c>
      <c r="V159" t="s">
        <v>486</v>
      </c>
      <c r="W159" t="s">
        <v>487</v>
      </c>
      <c r="X159" t="s">
        <v>156</v>
      </c>
      <c r="Y159" t="s">
        <v>482</v>
      </c>
      <c r="Z159" t="s">
        <v>1027</v>
      </c>
      <c r="AA159" t="s">
        <v>1026</v>
      </c>
      <c r="AB159" t="s">
        <v>1027</v>
      </c>
      <c r="AC159" t="s">
        <v>26</v>
      </c>
      <c r="AD159" t="s">
        <v>3002</v>
      </c>
      <c r="AE159" t="s">
        <v>3003</v>
      </c>
      <c r="AF159" t="s">
        <v>3004</v>
      </c>
      <c r="AG159" t="s">
        <v>3005</v>
      </c>
      <c r="AH159" t="s">
        <v>1291</v>
      </c>
      <c r="AI159" t="e">
        <v>#N/A</v>
      </c>
      <c r="AJ159" t="s">
        <v>26</v>
      </c>
      <c r="AK159" t="s">
        <v>26</v>
      </c>
      <c r="AL159" t="s">
        <v>26</v>
      </c>
      <c r="AM159" t="s">
        <v>26</v>
      </c>
      <c r="AN159" t="e">
        <v>#N/A</v>
      </c>
      <c r="AO159" t="s">
        <v>26</v>
      </c>
      <c r="AP159" t="s">
        <v>26</v>
      </c>
      <c r="AQ159" t="s">
        <v>26</v>
      </c>
      <c r="AR159" t="s">
        <v>26</v>
      </c>
      <c r="AS159" t="e">
        <v>#N/A</v>
      </c>
      <c r="AT159" t="s">
        <v>26</v>
      </c>
      <c r="AU159" t="s">
        <v>26</v>
      </c>
      <c r="AV159" t="e">
        <v>#N/A</v>
      </c>
      <c r="AW159" t="s">
        <v>26</v>
      </c>
      <c r="AX159" t="s">
        <v>26</v>
      </c>
      <c r="AY159" t="s">
        <v>26</v>
      </c>
      <c r="AZ159" t="s">
        <v>26</v>
      </c>
      <c r="BA159" t="s">
        <v>26</v>
      </c>
      <c r="BB159" t="s">
        <v>26</v>
      </c>
      <c r="BC159" t="s">
        <v>26</v>
      </c>
      <c r="BD159" t="s">
        <v>26</v>
      </c>
      <c r="BE159" t="s">
        <v>26</v>
      </c>
      <c r="BF159" t="s">
        <v>26</v>
      </c>
      <c r="BG159" t="s">
        <v>26</v>
      </c>
      <c r="BH159" t="s">
        <v>26</v>
      </c>
      <c r="BI159" t="s">
        <v>26</v>
      </c>
      <c r="BJ159" t="s">
        <v>26</v>
      </c>
      <c r="BK159" t="s">
        <v>26</v>
      </c>
      <c r="BL159" t="s">
        <v>26</v>
      </c>
      <c r="BM159" t="s">
        <v>26</v>
      </c>
      <c r="BN159" t="s">
        <v>26</v>
      </c>
      <c r="BO159" t="s">
        <v>26</v>
      </c>
      <c r="BP159" t="s">
        <v>26</v>
      </c>
      <c r="BQ159" t="s">
        <v>26</v>
      </c>
      <c r="BR159" t="s">
        <v>26</v>
      </c>
      <c r="BS159" t="s">
        <v>26</v>
      </c>
      <c r="BT159" t="s">
        <v>26</v>
      </c>
      <c r="BU159" t="s">
        <v>26</v>
      </c>
      <c r="BV159" t="s">
        <v>3142</v>
      </c>
    </row>
    <row r="160" spans="1:74" hidden="1" x14ac:dyDescent="0.25">
      <c r="A160" t="s">
        <v>1220</v>
      </c>
      <c r="B160" t="s">
        <v>1221</v>
      </c>
      <c r="C160">
        <v>292</v>
      </c>
      <c r="D160" t="s">
        <v>490</v>
      </c>
      <c r="E160" t="s">
        <v>490</v>
      </c>
      <c r="F160" t="s">
        <v>1478</v>
      </c>
      <c r="H160" t="s">
        <v>1029</v>
      </c>
      <c r="I160" t="s">
        <v>36</v>
      </c>
      <c r="J160" t="s">
        <v>491</v>
      </c>
      <c r="K160" t="s">
        <v>1732</v>
      </c>
      <c r="L160" t="s">
        <v>1733</v>
      </c>
      <c r="M160" t="s">
        <v>1734</v>
      </c>
      <c r="P160" t="s">
        <v>1029</v>
      </c>
      <c r="Q160" t="s">
        <v>1232</v>
      </c>
      <c r="R160" t="s">
        <v>488</v>
      </c>
      <c r="S160" t="s">
        <v>1735</v>
      </c>
      <c r="T160" t="s">
        <v>1028</v>
      </c>
      <c r="V160" t="s">
        <v>1736</v>
      </c>
      <c r="W160" t="s">
        <v>1737</v>
      </c>
      <c r="X160" t="s">
        <v>85</v>
      </c>
      <c r="Z160" t="s">
        <v>1028</v>
      </c>
      <c r="AC160" t="s">
        <v>26</v>
      </c>
      <c r="AD160" t="s">
        <v>3006</v>
      </c>
      <c r="AE160" t="s">
        <v>2589</v>
      </c>
      <c r="AF160" t="s">
        <v>2601</v>
      </c>
      <c r="AG160" t="s">
        <v>2591</v>
      </c>
      <c r="AH160" t="s">
        <v>1383</v>
      </c>
      <c r="AI160" t="e">
        <v>#N/A</v>
      </c>
      <c r="AJ160" t="s">
        <v>26</v>
      </c>
      <c r="AK160" t="s">
        <v>26</v>
      </c>
      <c r="AL160" t="s">
        <v>26</v>
      </c>
      <c r="AM160" t="s">
        <v>26</v>
      </c>
      <c r="AN160" t="e">
        <v>#N/A</v>
      </c>
      <c r="AO160" t="s">
        <v>26</v>
      </c>
      <c r="AP160" t="s">
        <v>26</v>
      </c>
      <c r="AQ160" t="s">
        <v>26</v>
      </c>
      <c r="AR160" t="s">
        <v>26</v>
      </c>
      <c r="AS160" t="e">
        <v>#N/A</v>
      </c>
      <c r="AT160" t="s">
        <v>26</v>
      </c>
      <c r="AU160" t="s">
        <v>26</v>
      </c>
      <c r="AV160" t="e">
        <v>#N/A</v>
      </c>
      <c r="AW160" t="s">
        <v>3007</v>
      </c>
      <c r="AX160" t="s">
        <v>3008</v>
      </c>
      <c r="AY160" t="s">
        <v>26</v>
      </c>
      <c r="AZ160" t="s">
        <v>1545</v>
      </c>
      <c r="BA160" t="s">
        <v>3009</v>
      </c>
      <c r="BB160" t="s">
        <v>3010</v>
      </c>
      <c r="BC160" t="s">
        <v>3011</v>
      </c>
      <c r="BD160" t="s">
        <v>26</v>
      </c>
      <c r="BE160" t="s">
        <v>26</v>
      </c>
      <c r="BF160" t="s">
        <v>26</v>
      </c>
      <c r="BG160" t="s">
        <v>26</v>
      </c>
      <c r="BH160" t="s">
        <v>26</v>
      </c>
      <c r="BI160" t="s">
        <v>26</v>
      </c>
      <c r="BJ160" t="s">
        <v>26</v>
      </c>
      <c r="BK160" t="s">
        <v>26</v>
      </c>
      <c r="BL160" t="s">
        <v>26</v>
      </c>
      <c r="BM160" t="s">
        <v>26</v>
      </c>
      <c r="BN160" t="s">
        <v>26</v>
      </c>
      <c r="BO160" t="s">
        <v>26</v>
      </c>
      <c r="BP160" t="s">
        <v>26</v>
      </c>
      <c r="BQ160" t="s">
        <v>26</v>
      </c>
      <c r="BR160" t="s">
        <v>26</v>
      </c>
      <c r="BS160" t="s">
        <v>26</v>
      </c>
      <c r="BT160" t="s">
        <v>26</v>
      </c>
      <c r="BU160" t="s">
        <v>3142</v>
      </c>
      <c r="BV160" t="s">
        <v>26</v>
      </c>
    </row>
    <row r="161" spans="1:74" hidden="1" x14ac:dyDescent="0.25">
      <c r="A161" t="s">
        <v>1220</v>
      </c>
      <c r="B161" t="s">
        <v>1221</v>
      </c>
      <c r="C161">
        <v>292</v>
      </c>
      <c r="D161" t="s">
        <v>490</v>
      </c>
      <c r="E161" t="s">
        <v>490</v>
      </c>
      <c r="F161" t="s">
        <v>1478</v>
      </c>
      <c r="H161" t="s">
        <v>1029</v>
      </c>
      <c r="I161" t="s">
        <v>19</v>
      </c>
      <c r="J161" t="s">
        <v>491</v>
      </c>
      <c r="K161" t="s">
        <v>1732</v>
      </c>
      <c r="L161" t="s">
        <v>1733</v>
      </c>
      <c r="M161" t="s">
        <v>1734</v>
      </c>
      <c r="P161" t="s">
        <v>1029</v>
      </c>
      <c r="Q161" t="s">
        <v>1232</v>
      </c>
      <c r="R161" t="s">
        <v>488</v>
      </c>
      <c r="S161" t="s">
        <v>1735</v>
      </c>
      <c r="T161" t="s">
        <v>1028</v>
      </c>
      <c r="V161" t="s">
        <v>595</v>
      </c>
      <c r="W161" t="s">
        <v>1034</v>
      </c>
      <c r="X161" t="s">
        <v>24</v>
      </c>
      <c r="Z161" t="s">
        <v>1033</v>
      </c>
      <c r="AA161" t="s">
        <v>1033</v>
      </c>
      <c r="AC161" t="s">
        <v>26</v>
      </c>
      <c r="AD161" t="s">
        <v>3006</v>
      </c>
      <c r="AE161" t="s">
        <v>2589</v>
      </c>
      <c r="AF161" t="s">
        <v>2601</v>
      </c>
      <c r="AG161" t="s">
        <v>2591</v>
      </c>
      <c r="AH161" t="s">
        <v>1383</v>
      </c>
      <c r="AI161" t="e">
        <v>#N/A</v>
      </c>
      <c r="AJ161" t="s">
        <v>26</v>
      </c>
      <c r="AK161" t="s">
        <v>26</v>
      </c>
      <c r="AL161" t="s">
        <v>26</v>
      </c>
      <c r="AM161" t="s">
        <v>26</v>
      </c>
      <c r="AN161" t="e">
        <v>#N/A</v>
      </c>
      <c r="AO161" t="s">
        <v>26</v>
      </c>
      <c r="AP161" t="s">
        <v>26</v>
      </c>
      <c r="AQ161" t="s">
        <v>26</v>
      </c>
      <c r="AR161" t="s">
        <v>26</v>
      </c>
      <c r="AS161" t="e">
        <v>#N/A</v>
      </c>
      <c r="AT161" t="s">
        <v>26</v>
      </c>
      <c r="AU161" t="s">
        <v>26</v>
      </c>
      <c r="AV161" t="e">
        <v>#N/A</v>
      </c>
      <c r="AW161" t="s">
        <v>3007</v>
      </c>
      <c r="AX161" t="s">
        <v>3008</v>
      </c>
      <c r="AY161" t="s">
        <v>26</v>
      </c>
      <c r="AZ161" t="s">
        <v>1545</v>
      </c>
      <c r="BA161" t="s">
        <v>3009</v>
      </c>
      <c r="BB161" t="s">
        <v>3010</v>
      </c>
      <c r="BC161" t="s">
        <v>3011</v>
      </c>
      <c r="BD161" t="s">
        <v>26</v>
      </c>
      <c r="BE161" t="s">
        <v>26</v>
      </c>
      <c r="BF161" t="s">
        <v>26</v>
      </c>
      <c r="BG161" t="s">
        <v>26</v>
      </c>
      <c r="BH161" t="s">
        <v>26</v>
      </c>
      <c r="BI161" t="s">
        <v>26</v>
      </c>
      <c r="BJ161" t="s">
        <v>26</v>
      </c>
      <c r="BK161" t="s">
        <v>26</v>
      </c>
      <c r="BL161" t="s">
        <v>26</v>
      </c>
      <c r="BM161" t="s">
        <v>26</v>
      </c>
      <c r="BN161" t="s">
        <v>26</v>
      </c>
      <c r="BO161" t="s">
        <v>26</v>
      </c>
      <c r="BP161" t="s">
        <v>26</v>
      </c>
      <c r="BQ161" t="s">
        <v>26</v>
      </c>
      <c r="BR161" t="s">
        <v>26</v>
      </c>
      <c r="BS161" t="s">
        <v>26</v>
      </c>
      <c r="BT161" t="s">
        <v>26</v>
      </c>
      <c r="BU161" t="s">
        <v>3142</v>
      </c>
      <c r="BV161" t="s">
        <v>26</v>
      </c>
    </row>
    <row r="162" spans="1:74" hidden="1" x14ac:dyDescent="0.25">
      <c r="A162" t="s">
        <v>1220</v>
      </c>
      <c r="B162" t="s">
        <v>1221</v>
      </c>
      <c r="C162">
        <v>293</v>
      </c>
      <c r="D162" t="s">
        <v>1036</v>
      </c>
      <c r="E162" t="s">
        <v>1036</v>
      </c>
      <c r="F162" t="s">
        <v>1738</v>
      </c>
      <c r="G162" t="s">
        <v>1739</v>
      </c>
      <c r="H162" t="s">
        <v>667</v>
      </c>
      <c r="I162" t="s">
        <v>19</v>
      </c>
      <c r="J162" t="s">
        <v>1038</v>
      </c>
      <c r="K162" t="s">
        <v>1740</v>
      </c>
      <c r="M162" t="s">
        <v>1741</v>
      </c>
      <c r="N162" t="s">
        <v>1739</v>
      </c>
      <c r="O162">
        <v>54313</v>
      </c>
      <c r="P162" t="s">
        <v>667</v>
      </c>
      <c r="Q162" t="s">
        <v>1232</v>
      </c>
      <c r="S162" t="s">
        <v>1742</v>
      </c>
      <c r="T162" t="s">
        <v>1035</v>
      </c>
      <c r="V162" t="s">
        <v>1039</v>
      </c>
      <c r="W162" t="s">
        <v>1040</v>
      </c>
      <c r="X162" t="s">
        <v>470</v>
      </c>
      <c r="Z162" t="s">
        <v>1035</v>
      </c>
      <c r="AA162" t="s">
        <v>1035</v>
      </c>
      <c r="AC162" t="s">
        <v>26</v>
      </c>
      <c r="AD162" t="s">
        <v>3012</v>
      </c>
      <c r="AE162" t="s">
        <v>3013</v>
      </c>
      <c r="AF162" t="s">
        <v>3014</v>
      </c>
      <c r="AG162" t="s">
        <v>3015</v>
      </c>
      <c r="AH162" t="s">
        <v>1739</v>
      </c>
      <c r="AI162" t="e">
        <v>#N/A</v>
      </c>
      <c r="AJ162" t="s">
        <v>26</v>
      </c>
      <c r="AK162" t="s">
        <v>26</v>
      </c>
      <c r="AL162" t="s">
        <v>26</v>
      </c>
      <c r="AM162" t="s">
        <v>26</v>
      </c>
      <c r="AN162" t="e">
        <v>#N/A</v>
      </c>
      <c r="AO162" t="s">
        <v>26</v>
      </c>
      <c r="AP162" t="s">
        <v>26</v>
      </c>
      <c r="AQ162" t="s">
        <v>26</v>
      </c>
      <c r="AR162" t="s">
        <v>26</v>
      </c>
      <c r="AS162" t="e">
        <v>#N/A</v>
      </c>
      <c r="AT162" t="s">
        <v>26</v>
      </c>
      <c r="AU162" t="s">
        <v>26</v>
      </c>
      <c r="AV162" t="e">
        <v>#N/A</v>
      </c>
      <c r="AW162" t="s">
        <v>26</v>
      </c>
      <c r="AX162" t="s">
        <v>26</v>
      </c>
      <c r="AY162" t="s">
        <v>26</v>
      </c>
      <c r="AZ162" t="s">
        <v>26</v>
      </c>
      <c r="BA162" t="s">
        <v>26</v>
      </c>
      <c r="BB162" t="s">
        <v>26</v>
      </c>
      <c r="BC162" t="s">
        <v>26</v>
      </c>
      <c r="BD162" t="s">
        <v>26</v>
      </c>
      <c r="BE162" t="s">
        <v>26</v>
      </c>
      <c r="BF162" t="s">
        <v>26</v>
      </c>
      <c r="BG162" t="s">
        <v>26</v>
      </c>
      <c r="BH162" t="s">
        <v>26</v>
      </c>
      <c r="BI162" t="s">
        <v>26</v>
      </c>
      <c r="BJ162" t="s">
        <v>26</v>
      </c>
      <c r="BK162" t="s">
        <v>26</v>
      </c>
      <c r="BL162" t="s">
        <v>26</v>
      </c>
      <c r="BM162" t="s">
        <v>26</v>
      </c>
      <c r="BN162" t="s">
        <v>26</v>
      </c>
      <c r="BO162" t="s">
        <v>26</v>
      </c>
      <c r="BP162" t="s">
        <v>26</v>
      </c>
      <c r="BQ162" t="s">
        <v>26</v>
      </c>
      <c r="BR162" t="s">
        <v>26</v>
      </c>
      <c r="BS162" t="s">
        <v>26</v>
      </c>
      <c r="BT162" t="s">
        <v>26</v>
      </c>
      <c r="BU162" t="s">
        <v>26</v>
      </c>
      <c r="BV162" t="s">
        <v>26</v>
      </c>
    </row>
    <row r="163" spans="1:74" hidden="1" x14ac:dyDescent="0.25">
      <c r="A163" t="s">
        <v>1220</v>
      </c>
      <c r="B163" t="s">
        <v>1221</v>
      </c>
      <c r="C163">
        <v>294</v>
      </c>
      <c r="D163" t="s">
        <v>1743</v>
      </c>
      <c r="E163" t="s">
        <v>2540</v>
      </c>
      <c r="F163" t="s">
        <v>1348</v>
      </c>
      <c r="G163" t="s">
        <v>1349</v>
      </c>
      <c r="H163" t="s">
        <v>770</v>
      </c>
      <c r="I163" t="s">
        <v>36</v>
      </c>
      <c r="J163" t="s">
        <v>495</v>
      </c>
      <c r="K163" t="s">
        <v>1744</v>
      </c>
      <c r="M163" t="s">
        <v>1351</v>
      </c>
      <c r="N163" t="s">
        <v>1349</v>
      </c>
      <c r="O163" t="s">
        <v>1745</v>
      </c>
      <c r="P163" t="s">
        <v>770</v>
      </c>
      <c r="Q163" t="s">
        <v>213</v>
      </c>
      <c r="R163" t="s">
        <v>492</v>
      </c>
      <c r="S163" t="s">
        <v>1746</v>
      </c>
      <c r="T163" t="s">
        <v>1041</v>
      </c>
      <c r="V163" t="s">
        <v>1747</v>
      </c>
      <c r="W163" t="s">
        <v>1748</v>
      </c>
      <c r="X163" t="s">
        <v>24</v>
      </c>
      <c r="Z163" t="s">
        <v>1041</v>
      </c>
      <c r="AC163" t="s">
        <v>3016</v>
      </c>
      <c r="AD163" t="s">
        <v>3017</v>
      </c>
      <c r="AE163" t="s">
        <v>3018</v>
      </c>
      <c r="AF163" t="s">
        <v>26</v>
      </c>
      <c r="AG163" t="s">
        <v>3019</v>
      </c>
      <c r="AH163" t="s">
        <v>2824</v>
      </c>
      <c r="AI163" t="e">
        <v>#N/A</v>
      </c>
      <c r="AJ163" t="s">
        <v>26</v>
      </c>
      <c r="AK163" t="s">
        <v>26</v>
      </c>
      <c r="AL163" t="s">
        <v>26</v>
      </c>
      <c r="AM163" t="s">
        <v>26</v>
      </c>
      <c r="AN163" t="e">
        <v>#N/A</v>
      </c>
      <c r="AO163" t="s">
        <v>26</v>
      </c>
      <c r="AP163" t="s">
        <v>26</v>
      </c>
      <c r="AQ163" t="s">
        <v>26</v>
      </c>
      <c r="AR163" t="s">
        <v>26</v>
      </c>
      <c r="AS163" t="e">
        <v>#N/A</v>
      </c>
      <c r="AT163" t="s">
        <v>26</v>
      </c>
      <c r="AU163" t="s">
        <v>26</v>
      </c>
      <c r="AV163" t="e">
        <v>#N/A</v>
      </c>
      <c r="AW163" t="s">
        <v>26</v>
      </c>
      <c r="AX163" t="s">
        <v>26</v>
      </c>
      <c r="AY163" t="s">
        <v>26</v>
      </c>
      <c r="AZ163" t="s">
        <v>26</v>
      </c>
      <c r="BA163" t="s">
        <v>26</v>
      </c>
      <c r="BB163" t="s">
        <v>26</v>
      </c>
      <c r="BC163" t="s">
        <v>26</v>
      </c>
      <c r="BD163" t="s">
        <v>26</v>
      </c>
      <c r="BE163" t="s">
        <v>26</v>
      </c>
      <c r="BF163" t="s">
        <v>26</v>
      </c>
      <c r="BG163" t="s">
        <v>26</v>
      </c>
      <c r="BH163" t="s">
        <v>26</v>
      </c>
      <c r="BI163" t="s">
        <v>26</v>
      </c>
      <c r="BJ163" t="s">
        <v>26</v>
      </c>
      <c r="BK163" t="s">
        <v>26</v>
      </c>
      <c r="BL163" t="s">
        <v>26</v>
      </c>
      <c r="BM163" t="s">
        <v>26</v>
      </c>
      <c r="BN163" t="s">
        <v>26</v>
      </c>
      <c r="BO163" t="s">
        <v>26</v>
      </c>
      <c r="BP163" t="s">
        <v>26</v>
      </c>
      <c r="BQ163" t="s">
        <v>26</v>
      </c>
      <c r="BR163" t="s">
        <v>26</v>
      </c>
      <c r="BS163" t="s">
        <v>26</v>
      </c>
      <c r="BT163" t="s">
        <v>26</v>
      </c>
      <c r="BU163" t="s">
        <v>3141</v>
      </c>
      <c r="BV163" t="s">
        <v>26</v>
      </c>
    </row>
    <row r="164" spans="1:74" hidden="1" x14ac:dyDescent="0.25">
      <c r="A164" t="s">
        <v>1220</v>
      </c>
      <c r="B164" t="s">
        <v>1221</v>
      </c>
      <c r="C164">
        <v>294</v>
      </c>
      <c r="D164" t="s">
        <v>1743</v>
      </c>
      <c r="E164" t="s">
        <v>2540</v>
      </c>
      <c r="F164" t="s">
        <v>1348</v>
      </c>
      <c r="G164" t="s">
        <v>1349</v>
      </c>
      <c r="H164" t="s">
        <v>770</v>
      </c>
      <c r="I164" t="s">
        <v>19</v>
      </c>
      <c r="J164" t="s">
        <v>1749</v>
      </c>
      <c r="K164" t="s">
        <v>1750</v>
      </c>
      <c r="M164" t="s">
        <v>1351</v>
      </c>
      <c r="N164" t="s">
        <v>1349</v>
      </c>
      <c r="O164" t="s">
        <v>1751</v>
      </c>
      <c r="P164" t="s">
        <v>770</v>
      </c>
      <c r="Q164" t="s">
        <v>1232</v>
      </c>
      <c r="AC164" t="s">
        <v>3016</v>
      </c>
      <c r="AD164" t="s">
        <v>3017</v>
      </c>
      <c r="AE164" t="s">
        <v>3018</v>
      </c>
      <c r="AF164" t="s">
        <v>26</v>
      </c>
      <c r="AG164" t="s">
        <v>3019</v>
      </c>
      <c r="AH164" t="s">
        <v>2824</v>
      </c>
      <c r="AI164" t="e">
        <v>#N/A</v>
      </c>
      <c r="AJ164" t="s">
        <v>26</v>
      </c>
      <c r="AK164" t="s">
        <v>26</v>
      </c>
      <c r="AL164" t="s">
        <v>26</v>
      </c>
      <c r="AM164" t="s">
        <v>26</v>
      </c>
      <c r="AN164" t="e">
        <v>#N/A</v>
      </c>
      <c r="AO164" t="s">
        <v>26</v>
      </c>
      <c r="AP164" t="s">
        <v>26</v>
      </c>
      <c r="AQ164" t="s">
        <v>26</v>
      </c>
      <c r="AR164" t="s">
        <v>26</v>
      </c>
      <c r="AS164" t="e">
        <v>#N/A</v>
      </c>
      <c r="AT164" t="s">
        <v>26</v>
      </c>
      <c r="AU164" t="s">
        <v>26</v>
      </c>
      <c r="AV164" t="e">
        <v>#N/A</v>
      </c>
      <c r="AW164" t="s">
        <v>26</v>
      </c>
      <c r="AX164" t="s">
        <v>26</v>
      </c>
      <c r="AY164" t="s">
        <v>26</v>
      </c>
      <c r="AZ164" t="s">
        <v>26</v>
      </c>
      <c r="BA164" t="s">
        <v>26</v>
      </c>
      <c r="BB164" t="s">
        <v>26</v>
      </c>
      <c r="BC164" t="s">
        <v>26</v>
      </c>
      <c r="BD164" t="s">
        <v>26</v>
      </c>
      <c r="BE164" t="s">
        <v>26</v>
      </c>
      <c r="BF164" t="s">
        <v>26</v>
      </c>
      <c r="BG164" t="s">
        <v>26</v>
      </c>
      <c r="BH164" t="s">
        <v>26</v>
      </c>
      <c r="BI164" t="s">
        <v>26</v>
      </c>
      <c r="BJ164" t="s">
        <v>26</v>
      </c>
      <c r="BK164" t="s">
        <v>26</v>
      </c>
      <c r="BL164" t="s">
        <v>26</v>
      </c>
      <c r="BM164" t="s">
        <v>26</v>
      </c>
      <c r="BN164" t="s">
        <v>26</v>
      </c>
      <c r="BO164" t="s">
        <v>26</v>
      </c>
      <c r="BP164" t="s">
        <v>26</v>
      </c>
      <c r="BQ164" t="s">
        <v>26</v>
      </c>
      <c r="BR164" t="s">
        <v>26</v>
      </c>
      <c r="BS164" t="s">
        <v>26</v>
      </c>
      <c r="BT164" t="s">
        <v>26</v>
      </c>
      <c r="BU164" t="s">
        <v>26</v>
      </c>
      <c r="BV164" t="s">
        <v>26</v>
      </c>
    </row>
    <row r="165" spans="1:74" hidden="1" x14ac:dyDescent="0.25">
      <c r="A165" t="s">
        <v>1220</v>
      </c>
      <c r="B165" t="s">
        <v>1221</v>
      </c>
      <c r="C165">
        <v>295</v>
      </c>
      <c r="D165" t="s">
        <v>498</v>
      </c>
      <c r="E165" t="s">
        <v>498</v>
      </c>
      <c r="H165" t="s">
        <v>667</v>
      </c>
      <c r="I165" t="s">
        <v>180</v>
      </c>
      <c r="J165" t="s">
        <v>499</v>
      </c>
      <c r="K165" t="s">
        <v>1752</v>
      </c>
      <c r="M165" t="s">
        <v>1753</v>
      </c>
      <c r="N165" t="s">
        <v>1754</v>
      </c>
      <c r="O165">
        <v>72023</v>
      </c>
      <c r="P165" t="s">
        <v>667</v>
      </c>
      <c r="Q165" t="s">
        <v>1232</v>
      </c>
      <c r="T165" t="s">
        <v>1045</v>
      </c>
      <c r="V165" t="s">
        <v>52</v>
      </c>
      <c r="W165" t="s">
        <v>500</v>
      </c>
      <c r="X165" t="s">
        <v>54</v>
      </c>
      <c r="Y165" t="s">
        <v>496</v>
      </c>
      <c r="Z165" t="s">
        <v>1045</v>
      </c>
      <c r="AC165" t="s">
        <v>3020</v>
      </c>
      <c r="AD165" t="s">
        <v>3021</v>
      </c>
      <c r="AE165" t="s">
        <v>3022</v>
      </c>
      <c r="AF165" t="s">
        <v>3023</v>
      </c>
      <c r="AG165" t="s">
        <v>3024</v>
      </c>
      <c r="AH165" t="s">
        <v>1269</v>
      </c>
      <c r="AI165" t="e">
        <v>#N/A</v>
      </c>
      <c r="AJ165" t="s">
        <v>26</v>
      </c>
      <c r="AK165" t="s">
        <v>26</v>
      </c>
      <c r="AL165" t="s">
        <v>3025</v>
      </c>
      <c r="AM165" t="s">
        <v>3026</v>
      </c>
      <c r="AN165" t="e">
        <v>#N/A</v>
      </c>
      <c r="AO165" t="s">
        <v>26</v>
      </c>
      <c r="AP165" t="s">
        <v>26</v>
      </c>
      <c r="AQ165" t="s">
        <v>26</v>
      </c>
      <c r="AR165" t="s">
        <v>26</v>
      </c>
      <c r="AS165" t="e">
        <v>#N/A</v>
      </c>
      <c r="AT165" t="s">
        <v>26</v>
      </c>
      <c r="AU165" t="s">
        <v>26</v>
      </c>
      <c r="AV165" t="e">
        <v>#N/A</v>
      </c>
      <c r="AW165" t="s">
        <v>26</v>
      </c>
      <c r="AX165" t="s">
        <v>26</v>
      </c>
      <c r="AY165" t="s">
        <v>26</v>
      </c>
      <c r="AZ165" t="s">
        <v>26</v>
      </c>
      <c r="BA165" t="s">
        <v>26</v>
      </c>
      <c r="BB165" t="s">
        <v>26</v>
      </c>
      <c r="BC165" t="s">
        <v>26</v>
      </c>
      <c r="BD165" t="s">
        <v>26</v>
      </c>
      <c r="BE165" t="s">
        <v>26</v>
      </c>
      <c r="BF165" t="s">
        <v>26</v>
      </c>
      <c r="BG165" t="s">
        <v>3026</v>
      </c>
      <c r="BH165" t="s">
        <v>3027</v>
      </c>
      <c r="BI165" t="s">
        <v>3028</v>
      </c>
      <c r="BJ165" t="s">
        <v>2731</v>
      </c>
      <c r="BK165" t="s">
        <v>3029</v>
      </c>
      <c r="BL165" t="s">
        <v>3030</v>
      </c>
      <c r="BM165" t="s">
        <v>26</v>
      </c>
      <c r="BN165" t="s">
        <v>2648</v>
      </c>
      <c r="BO165" t="s">
        <v>1269</v>
      </c>
      <c r="BP165" t="s">
        <v>2653</v>
      </c>
      <c r="BQ165" t="s">
        <v>2570</v>
      </c>
      <c r="BR165" t="s">
        <v>3031</v>
      </c>
      <c r="BS165" t="s">
        <v>26</v>
      </c>
      <c r="BT165" t="s">
        <v>26</v>
      </c>
      <c r="BU165" t="s">
        <v>26</v>
      </c>
      <c r="BV165" t="s">
        <v>3142</v>
      </c>
    </row>
    <row r="166" spans="1:74" hidden="1" x14ac:dyDescent="0.25">
      <c r="A166" t="s">
        <v>1220</v>
      </c>
      <c r="B166" t="s">
        <v>1221</v>
      </c>
      <c r="C166">
        <v>295</v>
      </c>
      <c r="D166" t="s">
        <v>498</v>
      </c>
      <c r="E166" t="s">
        <v>498</v>
      </c>
      <c r="H166" t="s">
        <v>667</v>
      </c>
      <c r="I166" t="s">
        <v>180</v>
      </c>
      <c r="J166" t="s">
        <v>1755</v>
      </c>
      <c r="K166" t="s">
        <v>1756</v>
      </c>
      <c r="M166" t="s">
        <v>1757</v>
      </c>
      <c r="N166" t="s">
        <v>1708</v>
      </c>
      <c r="O166">
        <v>17202</v>
      </c>
      <c r="P166" t="s">
        <v>667</v>
      </c>
      <c r="Q166" t="s">
        <v>1232</v>
      </c>
      <c r="V166" t="s">
        <v>1758</v>
      </c>
      <c r="W166" t="s">
        <v>1759</v>
      </c>
      <c r="X166" t="s">
        <v>156</v>
      </c>
      <c r="AC166" t="s">
        <v>3020</v>
      </c>
      <c r="AD166" t="s">
        <v>3021</v>
      </c>
      <c r="AE166" t="s">
        <v>3022</v>
      </c>
      <c r="AF166" t="s">
        <v>3023</v>
      </c>
      <c r="AG166" t="s">
        <v>3024</v>
      </c>
      <c r="AH166" t="s">
        <v>1269</v>
      </c>
      <c r="AI166" t="e">
        <v>#N/A</v>
      </c>
      <c r="AJ166" t="s">
        <v>26</v>
      </c>
      <c r="AK166" t="s">
        <v>26</v>
      </c>
      <c r="AL166" t="s">
        <v>3025</v>
      </c>
      <c r="AM166" t="s">
        <v>3026</v>
      </c>
      <c r="AN166" t="e">
        <v>#N/A</v>
      </c>
      <c r="AO166" t="s">
        <v>26</v>
      </c>
      <c r="AP166" t="s">
        <v>26</v>
      </c>
      <c r="AQ166" t="s">
        <v>26</v>
      </c>
      <c r="AR166" t="s">
        <v>26</v>
      </c>
      <c r="AS166" t="e">
        <v>#N/A</v>
      </c>
      <c r="AT166" t="s">
        <v>26</v>
      </c>
      <c r="AU166" t="s">
        <v>26</v>
      </c>
      <c r="AV166" t="e">
        <v>#N/A</v>
      </c>
      <c r="AW166" t="s">
        <v>26</v>
      </c>
      <c r="AX166" t="s">
        <v>26</v>
      </c>
      <c r="AY166" t="s">
        <v>26</v>
      </c>
      <c r="AZ166" t="s">
        <v>26</v>
      </c>
      <c r="BA166" t="s">
        <v>26</v>
      </c>
      <c r="BB166" t="s">
        <v>26</v>
      </c>
      <c r="BC166" t="s">
        <v>26</v>
      </c>
      <c r="BD166" t="s">
        <v>26</v>
      </c>
      <c r="BE166" t="s">
        <v>26</v>
      </c>
      <c r="BF166" t="s">
        <v>26</v>
      </c>
      <c r="BG166" t="s">
        <v>3026</v>
      </c>
      <c r="BH166" t="s">
        <v>3027</v>
      </c>
      <c r="BI166" t="s">
        <v>3028</v>
      </c>
      <c r="BJ166" t="s">
        <v>2731</v>
      </c>
      <c r="BK166" t="s">
        <v>3029</v>
      </c>
      <c r="BL166" t="s">
        <v>3030</v>
      </c>
      <c r="BM166" t="s">
        <v>26</v>
      </c>
      <c r="BN166" t="s">
        <v>2648</v>
      </c>
      <c r="BO166" t="s">
        <v>1269</v>
      </c>
      <c r="BP166" t="s">
        <v>2653</v>
      </c>
      <c r="BQ166" t="s">
        <v>2570</v>
      </c>
      <c r="BR166" t="s">
        <v>3031</v>
      </c>
      <c r="BS166" t="s">
        <v>26</v>
      </c>
      <c r="BT166" t="s">
        <v>26</v>
      </c>
      <c r="BU166" t="s">
        <v>26</v>
      </c>
      <c r="BV166" t="s">
        <v>26</v>
      </c>
    </row>
    <row r="167" spans="1:74" hidden="1" x14ac:dyDescent="0.25">
      <c r="A167" t="s">
        <v>1220</v>
      </c>
      <c r="B167" t="s">
        <v>1221</v>
      </c>
      <c r="C167">
        <v>295</v>
      </c>
      <c r="D167" t="s">
        <v>498</v>
      </c>
      <c r="E167" t="s">
        <v>498</v>
      </c>
      <c r="H167" t="s">
        <v>667</v>
      </c>
      <c r="I167" t="s">
        <v>180</v>
      </c>
      <c r="J167" t="s">
        <v>1054</v>
      </c>
      <c r="K167" t="s">
        <v>1760</v>
      </c>
      <c r="M167" t="s">
        <v>1761</v>
      </c>
      <c r="N167" t="s">
        <v>1229</v>
      </c>
      <c r="O167">
        <v>27591</v>
      </c>
      <c r="P167" t="s">
        <v>667</v>
      </c>
      <c r="Q167" t="s">
        <v>1232</v>
      </c>
      <c r="V167" t="s">
        <v>287</v>
      </c>
      <c r="W167" t="s">
        <v>1055</v>
      </c>
      <c r="X167" t="s">
        <v>24</v>
      </c>
      <c r="Z167" t="s">
        <v>1053</v>
      </c>
      <c r="AA167" t="s">
        <v>1053</v>
      </c>
      <c r="AC167" t="s">
        <v>3020</v>
      </c>
      <c r="AD167" t="s">
        <v>3021</v>
      </c>
      <c r="AE167" t="s">
        <v>3022</v>
      </c>
      <c r="AF167" t="s">
        <v>3023</v>
      </c>
      <c r="AG167" t="s">
        <v>3024</v>
      </c>
      <c r="AH167" t="s">
        <v>1269</v>
      </c>
      <c r="AI167" t="e">
        <v>#N/A</v>
      </c>
      <c r="AJ167" t="s">
        <v>26</v>
      </c>
      <c r="AK167" t="s">
        <v>26</v>
      </c>
      <c r="AL167" t="s">
        <v>3025</v>
      </c>
      <c r="AM167" t="s">
        <v>3026</v>
      </c>
      <c r="AN167" t="e">
        <v>#N/A</v>
      </c>
      <c r="AO167" t="s">
        <v>26</v>
      </c>
      <c r="AP167" t="s">
        <v>26</v>
      </c>
      <c r="AQ167" t="s">
        <v>26</v>
      </c>
      <c r="AR167" t="s">
        <v>26</v>
      </c>
      <c r="AS167" t="e">
        <v>#N/A</v>
      </c>
      <c r="AT167" t="s">
        <v>26</v>
      </c>
      <c r="AU167" t="s">
        <v>26</v>
      </c>
      <c r="AV167" t="e">
        <v>#N/A</v>
      </c>
      <c r="AW167" t="s">
        <v>26</v>
      </c>
      <c r="AX167" t="s">
        <v>26</v>
      </c>
      <c r="AY167" t="s">
        <v>26</v>
      </c>
      <c r="AZ167" t="s">
        <v>26</v>
      </c>
      <c r="BA167" t="s">
        <v>26</v>
      </c>
      <c r="BB167" t="s">
        <v>26</v>
      </c>
      <c r="BC167" t="s">
        <v>26</v>
      </c>
      <c r="BD167" t="s">
        <v>26</v>
      </c>
      <c r="BE167" t="s">
        <v>26</v>
      </c>
      <c r="BF167" t="s">
        <v>26</v>
      </c>
      <c r="BG167" t="s">
        <v>3026</v>
      </c>
      <c r="BH167" t="s">
        <v>3027</v>
      </c>
      <c r="BI167" t="s">
        <v>3028</v>
      </c>
      <c r="BJ167" t="s">
        <v>2731</v>
      </c>
      <c r="BK167" t="s">
        <v>3029</v>
      </c>
      <c r="BL167" t="s">
        <v>3030</v>
      </c>
      <c r="BM167" t="s">
        <v>26</v>
      </c>
      <c r="BN167" t="s">
        <v>2648</v>
      </c>
      <c r="BO167" t="s">
        <v>1269</v>
      </c>
      <c r="BP167" t="s">
        <v>2653</v>
      </c>
      <c r="BQ167" t="s">
        <v>2570</v>
      </c>
      <c r="BR167" t="s">
        <v>3031</v>
      </c>
      <c r="BS167" t="s">
        <v>26</v>
      </c>
      <c r="BT167" t="s">
        <v>26</v>
      </c>
      <c r="BU167" t="s">
        <v>26</v>
      </c>
      <c r="BV167" t="s">
        <v>26</v>
      </c>
    </row>
    <row r="168" spans="1:74" hidden="1" x14ac:dyDescent="0.25">
      <c r="A168" t="s">
        <v>1220</v>
      </c>
      <c r="B168" t="s">
        <v>1221</v>
      </c>
      <c r="C168">
        <v>295</v>
      </c>
      <c r="D168" t="s">
        <v>498</v>
      </c>
      <c r="E168" t="s">
        <v>498</v>
      </c>
      <c r="H168" t="s">
        <v>667</v>
      </c>
      <c r="I168" t="s">
        <v>180</v>
      </c>
      <c r="J168" t="s">
        <v>1047</v>
      </c>
      <c r="K168" t="s">
        <v>1762</v>
      </c>
      <c r="M168" t="s">
        <v>1763</v>
      </c>
      <c r="N168" t="s">
        <v>1739</v>
      </c>
      <c r="O168">
        <v>53121</v>
      </c>
      <c r="P168" t="s">
        <v>667</v>
      </c>
      <c r="Q168" t="s">
        <v>1232</v>
      </c>
      <c r="T168" t="s">
        <v>1046</v>
      </c>
      <c r="V168" t="s">
        <v>1048</v>
      </c>
      <c r="W168" t="s">
        <v>1049</v>
      </c>
      <c r="X168" t="s">
        <v>156</v>
      </c>
      <c r="Z168" t="s">
        <v>1046</v>
      </c>
      <c r="AC168" t="s">
        <v>3020</v>
      </c>
      <c r="AD168" t="s">
        <v>3021</v>
      </c>
      <c r="AE168" t="s">
        <v>3022</v>
      </c>
      <c r="AF168" t="s">
        <v>3023</v>
      </c>
      <c r="AG168" t="s">
        <v>3024</v>
      </c>
      <c r="AH168" t="s">
        <v>1269</v>
      </c>
      <c r="AI168" t="e">
        <v>#N/A</v>
      </c>
      <c r="AJ168" t="s">
        <v>26</v>
      </c>
      <c r="AK168" t="s">
        <v>26</v>
      </c>
      <c r="AL168" t="s">
        <v>3025</v>
      </c>
      <c r="AM168" t="s">
        <v>3026</v>
      </c>
      <c r="AN168" t="e">
        <v>#N/A</v>
      </c>
      <c r="AO168" t="s">
        <v>26</v>
      </c>
      <c r="AP168" t="s">
        <v>26</v>
      </c>
      <c r="AQ168" t="s">
        <v>26</v>
      </c>
      <c r="AR168" t="s">
        <v>26</v>
      </c>
      <c r="AS168" t="e">
        <v>#N/A</v>
      </c>
      <c r="AT168" t="s">
        <v>26</v>
      </c>
      <c r="AU168" t="s">
        <v>26</v>
      </c>
      <c r="AV168" t="e">
        <v>#N/A</v>
      </c>
      <c r="AW168" t="s">
        <v>26</v>
      </c>
      <c r="AX168" t="s">
        <v>26</v>
      </c>
      <c r="AY168" t="s">
        <v>26</v>
      </c>
      <c r="AZ168" t="s">
        <v>26</v>
      </c>
      <c r="BA168" t="s">
        <v>26</v>
      </c>
      <c r="BB168" t="s">
        <v>26</v>
      </c>
      <c r="BC168" t="s">
        <v>26</v>
      </c>
      <c r="BD168" t="s">
        <v>26</v>
      </c>
      <c r="BE168" t="s">
        <v>26</v>
      </c>
      <c r="BF168" t="s">
        <v>26</v>
      </c>
      <c r="BG168" t="s">
        <v>3026</v>
      </c>
      <c r="BH168" t="s">
        <v>3027</v>
      </c>
      <c r="BI168" t="s">
        <v>3028</v>
      </c>
      <c r="BJ168" t="s">
        <v>2731</v>
      </c>
      <c r="BK168" t="s">
        <v>3029</v>
      </c>
      <c r="BL168" t="s">
        <v>3030</v>
      </c>
      <c r="BM168" t="s">
        <v>26</v>
      </c>
      <c r="BN168" t="s">
        <v>2648</v>
      </c>
      <c r="BO168" t="s">
        <v>1269</v>
      </c>
      <c r="BP168" t="s">
        <v>2653</v>
      </c>
      <c r="BQ168" t="s">
        <v>2570</v>
      </c>
      <c r="BR168" t="s">
        <v>3031</v>
      </c>
      <c r="BS168" t="s">
        <v>26</v>
      </c>
      <c r="BT168" t="s">
        <v>26</v>
      </c>
      <c r="BU168" t="s">
        <v>26</v>
      </c>
      <c r="BV168" t="s">
        <v>26</v>
      </c>
    </row>
    <row r="169" spans="1:74" hidden="1" x14ac:dyDescent="0.25">
      <c r="A169" t="s">
        <v>1220</v>
      </c>
      <c r="B169" t="s">
        <v>1221</v>
      </c>
      <c r="C169">
        <v>295</v>
      </c>
      <c r="D169" t="s">
        <v>498</v>
      </c>
      <c r="E169" t="s">
        <v>498</v>
      </c>
      <c r="H169" t="s">
        <v>667</v>
      </c>
      <c r="I169" t="s">
        <v>180</v>
      </c>
      <c r="J169" t="s">
        <v>1764</v>
      </c>
      <c r="K169" t="s">
        <v>1765</v>
      </c>
      <c r="M169" t="s">
        <v>1766</v>
      </c>
      <c r="N169" t="s">
        <v>1299</v>
      </c>
      <c r="O169">
        <v>94528</v>
      </c>
      <c r="P169" t="s">
        <v>667</v>
      </c>
      <c r="Q169" t="s">
        <v>1232</v>
      </c>
      <c r="V169" t="s">
        <v>1767</v>
      </c>
      <c r="W169" t="s">
        <v>1768</v>
      </c>
      <c r="X169" t="s">
        <v>281</v>
      </c>
      <c r="AC169" t="s">
        <v>3020</v>
      </c>
      <c r="AD169" t="s">
        <v>3021</v>
      </c>
      <c r="AE169" t="s">
        <v>3022</v>
      </c>
      <c r="AF169" t="s">
        <v>3023</v>
      </c>
      <c r="AG169" t="s">
        <v>3024</v>
      </c>
      <c r="AH169" t="s">
        <v>1269</v>
      </c>
      <c r="AI169" t="e">
        <v>#N/A</v>
      </c>
      <c r="AJ169" t="s">
        <v>26</v>
      </c>
      <c r="AK169" t="s">
        <v>26</v>
      </c>
      <c r="AL169" t="s">
        <v>3025</v>
      </c>
      <c r="AM169" t="s">
        <v>3026</v>
      </c>
      <c r="AN169" t="e">
        <v>#N/A</v>
      </c>
      <c r="AO169" t="s">
        <v>26</v>
      </c>
      <c r="AP169" t="s">
        <v>26</v>
      </c>
      <c r="AQ169" t="s">
        <v>26</v>
      </c>
      <c r="AR169" t="s">
        <v>26</v>
      </c>
      <c r="AS169" t="e">
        <v>#N/A</v>
      </c>
      <c r="AT169" t="s">
        <v>26</v>
      </c>
      <c r="AU169" t="s">
        <v>26</v>
      </c>
      <c r="AV169" t="e">
        <v>#N/A</v>
      </c>
      <c r="AW169" t="s">
        <v>26</v>
      </c>
      <c r="AX169" t="s">
        <v>26</v>
      </c>
      <c r="AY169" t="s">
        <v>26</v>
      </c>
      <c r="AZ169" t="s">
        <v>26</v>
      </c>
      <c r="BA169" t="s">
        <v>26</v>
      </c>
      <c r="BB169" t="s">
        <v>26</v>
      </c>
      <c r="BC169" t="s">
        <v>26</v>
      </c>
      <c r="BD169" t="s">
        <v>26</v>
      </c>
      <c r="BE169" t="s">
        <v>26</v>
      </c>
      <c r="BF169" t="s">
        <v>26</v>
      </c>
      <c r="BG169" t="s">
        <v>3026</v>
      </c>
      <c r="BH169" t="s">
        <v>3027</v>
      </c>
      <c r="BI169" t="s">
        <v>3028</v>
      </c>
      <c r="BJ169" t="s">
        <v>2731</v>
      </c>
      <c r="BK169" t="s">
        <v>3029</v>
      </c>
      <c r="BL169" t="s">
        <v>3030</v>
      </c>
      <c r="BM169" t="s">
        <v>26</v>
      </c>
      <c r="BN169" t="s">
        <v>2648</v>
      </c>
      <c r="BO169" t="s">
        <v>1269</v>
      </c>
      <c r="BP169" t="s">
        <v>2653</v>
      </c>
      <c r="BQ169" t="s">
        <v>2570</v>
      </c>
      <c r="BR169" t="s">
        <v>3031</v>
      </c>
      <c r="BS169" t="s">
        <v>26</v>
      </c>
      <c r="BT169" t="s">
        <v>26</v>
      </c>
      <c r="BU169" t="s">
        <v>26</v>
      </c>
      <c r="BV169" t="s">
        <v>26</v>
      </c>
    </row>
    <row r="170" spans="1:74" hidden="1" x14ac:dyDescent="0.25">
      <c r="A170" t="s">
        <v>1220</v>
      </c>
      <c r="B170" t="s">
        <v>1221</v>
      </c>
      <c r="C170">
        <v>295</v>
      </c>
      <c r="D170" t="s">
        <v>498</v>
      </c>
      <c r="E170" t="s">
        <v>498</v>
      </c>
      <c r="H170" t="s">
        <v>667</v>
      </c>
      <c r="I170" t="s">
        <v>180</v>
      </c>
      <c r="J170" t="s">
        <v>1051</v>
      </c>
      <c r="K170" t="s">
        <v>1769</v>
      </c>
      <c r="M170" t="s">
        <v>1770</v>
      </c>
      <c r="N170" t="s">
        <v>1771</v>
      </c>
      <c r="O170">
        <v>10019</v>
      </c>
      <c r="P170" t="s">
        <v>667</v>
      </c>
      <c r="Q170" t="s">
        <v>1232</v>
      </c>
      <c r="T170" t="s">
        <v>1050</v>
      </c>
      <c r="V170" t="s">
        <v>14</v>
      </c>
      <c r="W170" t="s">
        <v>1052</v>
      </c>
      <c r="X170" t="s">
        <v>156</v>
      </c>
      <c r="Z170" t="s">
        <v>1050</v>
      </c>
      <c r="AC170" t="s">
        <v>3020</v>
      </c>
      <c r="AD170" t="s">
        <v>3021</v>
      </c>
      <c r="AE170" t="s">
        <v>3022</v>
      </c>
      <c r="AF170" t="s">
        <v>3023</v>
      </c>
      <c r="AG170" t="s">
        <v>3024</v>
      </c>
      <c r="AH170" t="s">
        <v>1269</v>
      </c>
      <c r="AI170" t="e">
        <v>#N/A</v>
      </c>
      <c r="AJ170" t="s">
        <v>26</v>
      </c>
      <c r="AK170" t="s">
        <v>26</v>
      </c>
      <c r="AL170" t="s">
        <v>3025</v>
      </c>
      <c r="AM170" t="s">
        <v>3026</v>
      </c>
      <c r="AN170" t="e">
        <v>#N/A</v>
      </c>
      <c r="AO170" t="s">
        <v>26</v>
      </c>
      <c r="AP170" t="s">
        <v>26</v>
      </c>
      <c r="AQ170" t="s">
        <v>26</v>
      </c>
      <c r="AR170" t="s">
        <v>26</v>
      </c>
      <c r="AS170" t="e">
        <v>#N/A</v>
      </c>
      <c r="AT170" t="s">
        <v>26</v>
      </c>
      <c r="AU170" t="s">
        <v>26</v>
      </c>
      <c r="AV170" t="e">
        <v>#N/A</v>
      </c>
      <c r="AW170" t="s">
        <v>26</v>
      </c>
      <c r="AX170" t="s">
        <v>26</v>
      </c>
      <c r="AY170" t="s">
        <v>26</v>
      </c>
      <c r="AZ170" t="s">
        <v>26</v>
      </c>
      <c r="BA170" t="s">
        <v>26</v>
      </c>
      <c r="BB170" t="s">
        <v>26</v>
      </c>
      <c r="BC170" t="s">
        <v>26</v>
      </c>
      <c r="BD170" t="s">
        <v>26</v>
      </c>
      <c r="BE170" t="s">
        <v>26</v>
      </c>
      <c r="BF170" t="s">
        <v>26</v>
      </c>
      <c r="BG170" t="s">
        <v>3026</v>
      </c>
      <c r="BH170" t="s">
        <v>3027</v>
      </c>
      <c r="BI170" t="s">
        <v>3028</v>
      </c>
      <c r="BJ170" t="s">
        <v>2731</v>
      </c>
      <c r="BK170" t="s">
        <v>3029</v>
      </c>
      <c r="BL170" t="s">
        <v>3030</v>
      </c>
      <c r="BM170" t="s">
        <v>26</v>
      </c>
      <c r="BN170" t="s">
        <v>2648</v>
      </c>
      <c r="BO170" t="s">
        <v>1269</v>
      </c>
      <c r="BP170" t="s">
        <v>2653</v>
      </c>
      <c r="BQ170" t="s">
        <v>2570</v>
      </c>
      <c r="BR170" t="s">
        <v>3031</v>
      </c>
      <c r="BS170" t="s">
        <v>26</v>
      </c>
      <c r="BT170" t="s">
        <v>26</v>
      </c>
      <c r="BU170" t="s">
        <v>26</v>
      </c>
      <c r="BV170" t="s">
        <v>26</v>
      </c>
    </row>
    <row r="171" spans="1:74" hidden="1" x14ac:dyDescent="0.25">
      <c r="A171" t="s">
        <v>1220</v>
      </c>
      <c r="B171" t="s">
        <v>1221</v>
      </c>
      <c r="C171">
        <v>295</v>
      </c>
      <c r="D171" t="s">
        <v>498</v>
      </c>
      <c r="E171" t="s">
        <v>498</v>
      </c>
      <c r="H171" t="s">
        <v>667</v>
      </c>
      <c r="I171" t="s">
        <v>180</v>
      </c>
      <c r="J171" t="s">
        <v>1772</v>
      </c>
      <c r="K171" t="s">
        <v>1773</v>
      </c>
      <c r="M171" t="s">
        <v>1280</v>
      </c>
      <c r="N171" t="s">
        <v>1224</v>
      </c>
      <c r="O171">
        <v>30305</v>
      </c>
      <c r="P171" t="s">
        <v>667</v>
      </c>
      <c r="Q171" t="s">
        <v>1232</v>
      </c>
      <c r="V171" t="s">
        <v>1774</v>
      </c>
      <c r="W171" t="s">
        <v>1775</v>
      </c>
      <c r="X171" t="s">
        <v>156</v>
      </c>
      <c r="AC171" t="s">
        <v>3020</v>
      </c>
      <c r="AD171" t="s">
        <v>3021</v>
      </c>
      <c r="AE171" t="s">
        <v>3022</v>
      </c>
      <c r="AF171" t="s">
        <v>3023</v>
      </c>
      <c r="AG171" t="s">
        <v>3024</v>
      </c>
      <c r="AH171" t="s">
        <v>1269</v>
      </c>
      <c r="AI171" t="e">
        <v>#N/A</v>
      </c>
      <c r="AJ171" t="s">
        <v>26</v>
      </c>
      <c r="AK171" t="s">
        <v>26</v>
      </c>
      <c r="AL171" t="s">
        <v>3025</v>
      </c>
      <c r="AM171" t="s">
        <v>3026</v>
      </c>
      <c r="AN171" t="e">
        <v>#N/A</v>
      </c>
      <c r="AO171" t="s">
        <v>26</v>
      </c>
      <c r="AP171" t="s">
        <v>26</v>
      </c>
      <c r="AQ171" t="s">
        <v>26</v>
      </c>
      <c r="AR171" t="s">
        <v>26</v>
      </c>
      <c r="AS171" t="e">
        <v>#N/A</v>
      </c>
      <c r="AT171" t="s">
        <v>26</v>
      </c>
      <c r="AU171" t="s">
        <v>26</v>
      </c>
      <c r="AV171" t="e">
        <v>#N/A</v>
      </c>
      <c r="AW171" t="s">
        <v>26</v>
      </c>
      <c r="AX171" t="s">
        <v>26</v>
      </c>
      <c r="AY171" t="s">
        <v>26</v>
      </c>
      <c r="AZ171" t="s">
        <v>26</v>
      </c>
      <c r="BA171" t="s">
        <v>26</v>
      </c>
      <c r="BB171" t="s">
        <v>26</v>
      </c>
      <c r="BC171" t="s">
        <v>26</v>
      </c>
      <c r="BD171" t="s">
        <v>26</v>
      </c>
      <c r="BE171" t="s">
        <v>26</v>
      </c>
      <c r="BF171" t="s">
        <v>26</v>
      </c>
      <c r="BG171" t="s">
        <v>3026</v>
      </c>
      <c r="BH171" t="s">
        <v>3027</v>
      </c>
      <c r="BI171" t="s">
        <v>3028</v>
      </c>
      <c r="BJ171" t="s">
        <v>2731</v>
      </c>
      <c r="BK171" t="s">
        <v>3029</v>
      </c>
      <c r="BL171" t="s">
        <v>3030</v>
      </c>
      <c r="BM171" t="s">
        <v>26</v>
      </c>
      <c r="BN171" t="s">
        <v>2648</v>
      </c>
      <c r="BO171" t="s">
        <v>1269</v>
      </c>
      <c r="BP171" t="s">
        <v>2653</v>
      </c>
      <c r="BQ171" t="s">
        <v>2570</v>
      </c>
      <c r="BR171" t="s">
        <v>3031</v>
      </c>
      <c r="BS171" t="s">
        <v>26</v>
      </c>
      <c r="BT171" t="s">
        <v>26</v>
      </c>
      <c r="BU171" t="s">
        <v>26</v>
      </c>
      <c r="BV171" t="s">
        <v>26</v>
      </c>
    </row>
    <row r="172" spans="1:74" hidden="1" x14ac:dyDescent="0.25">
      <c r="A172" t="s">
        <v>1220</v>
      </c>
      <c r="B172" t="s">
        <v>1221</v>
      </c>
      <c r="C172">
        <v>295</v>
      </c>
      <c r="D172" t="s">
        <v>498</v>
      </c>
      <c r="E172" t="s">
        <v>498</v>
      </c>
      <c r="H172" t="s">
        <v>667</v>
      </c>
      <c r="I172" t="s">
        <v>180</v>
      </c>
      <c r="J172" t="s">
        <v>1057</v>
      </c>
      <c r="K172" t="s">
        <v>1776</v>
      </c>
      <c r="M172" t="s">
        <v>1777</v>
      </c>
      <c r="N172" t="s">
        <v>1391</v>
      </c>
      <c r="O172">
        <v>59937</v>
      </c>
      <c r="P172" t="s">
        <v>667</v>
      </c>
      <c r="Q172" t="s">
        <v>1232</v>
      </c>
      <c r="V172" t="s">
        <v>630</v>
      </c>
      <c r="W172" t="s">
        <v>1058</v>
      </c>
      <c r="X172" t="s">
        <v>156</v>
      </c>
      <c r="Z172" t="s">
        <v>1056</v>
      </c>
      <c r="AB172" t="s">
        <v>1056</v>
      </c>
      <c r="AC172" t="s">
        <v>3020</v>
      </c>
      <c r="AD172" t="s">
        <v>3021</v>
      </c>
      <c r="AE172" t="s">
        <v>3022</v>
      </c>
      <c r="AF172" t="s">
        <v>3023</v>
      </c>
      <c r="AG172" t="s">
        <v>3024</v>
      </c>
      <c r="AH172" t="s">
        <v>1269</v>
      </c>
      <c r="AI172" t="e">
        <v>#N/A</v>
      </c>
      <c r="AJ172" t="s">
        <v>26</v>
      </c>
      <c r="AK172" t="s">
        <v>26</v>
      </c>
      <c r="AL172" t="s">
        <v>3025</v>
      </c>
      <c r="AM172" t="s">
        <v>3026</v>
      </c>
      <c r="AN172" t="e">
        <v>#N/A</v>
      </c>
      <c r="AO172" t="s">
        <v>26</v>
      </c>
      <c r="AP172" t="s">
        <v>26</v>
      </c>
      <c r="AQ172" t="s">
        <v>26</v>
      </c>
      <c r="AR172" t="s">
        <v>26</v>
      </c>
      <c r="AS172" t="e">
        <v>#N/A</v>
      </c>
      <c r="AT172" t="s">
        <v>26</v>
      </c>
      <c r="AU172" t="s">
        <v>26</v>
      </c>
      <c r="AV172" t="e">
        <v>#N/A</v>
      </c>
      <c r="AW172" t="s">
        <v>26</v>
      </c>
      <c r="AX172" t="s">
        <v>26</v>
      </c>
      <c r="AY172" t="s">
        <v>26</v>
      </c>
      <c r="AZ172" t="s">
        <v>26</v>
      </c>
      <c r="BA172" t="s">
        <v>26</v>
      </c>
      <c r="BB172" t="s">
        <v>26</v>
      </c>
      <c r="BC172" t="s">
        <v>26</v>
      </c>
      <c r="BD172" t="s">
        <v>26</v>
      </c>
      <c r="BE172" t="s">
        <v>26</v>
      </c>
      <c r="BF172" t="s">
        <v>26</v>
      </c>
      <c r="BG172" t="s">
        <v>3026</v>
      </c>
      <c r="BH172" t="s">
        <v>3027</v>
      </c>
      <c r="BI172" t="s">
        <v>3028</v>
      </c>
      <c r="BJ172" t="s">
        <v>2731</v>
      </c>
      <c r="BK172" t="s">
        <v>3029</v>
      </c>
      <c r="BL172" t="s">
        <v>3030</v>
      </c>
      <c r="BM172" t="s">
        <v>26</v>
      </c>
      <c r="BN172" t="s">
        <v>2648</v>
      </c>
      <c r="BO172" t="s">
        <v>1269</v>
      </c>
      <c r="BP172" t="s">
        <v>2653</v>
      </c>
      <c r="BQ172" t="s">
        <v>2570</v>
      </c>
      <c r="BR172" t="s">
        <v>3031</v>
      </c>
      <c r="BS172" t="s">
        <v>26</v>
      </c>
      <c r="BT172" t="s">
        <v>26</v>
      </c>
      <c r="BU172" t="s">
        <v>26</v>
      </c>
      <c r="BV172" t="s">
        <v>26</v>
      </c>
    </row>
    <row r="173" spans="1:74" hidden="1" x14ac:dyDescent="0.25">
      <c r="A173" t="s">
        <v>1220</v>
      </c>
      <c r="B173" t="s">
        <v>1221</v>
      </c>
      <c r="C173">
        <v>295</v>
      </c>
      <c r="D173" t="s">
        <v>498</v>
      </c>
      <c r="E173" t="s">
        <v>498</v>
      </c>
      <c r="H173" t="s">
        <v>667</v>
      </c>
      <c r="I173" t="s">
        <v>36</v>
      </c>
      <c r="J173" t="s">
        <v>190</v>
      </c>
      <c r="K173" t="s">
        <v>1440</v>
      </c>
      <c r="M173" t="s">
        <v>1434</v>
      </c>
      <c r="N173" t="s">
        <v>1229</v>
      </c>
      <c r="O173">
        <v>27401</v>
      </c>
      <c r="P173" t="s">
        <v>667</v>
      </c>
      <c r="Q173" t="s">
        <v>188</v>
      </c>
      <c r="S173" t="s">
        <v>1441</v>
      </c>
      <c r="T173" t="s">
        <v>828</v>
      </c>
      <c r="V173" t="s">
        <v>1442</v>
      </c>
      <c r="W173" t="s">
        <v>1443</v>
      </c>
      <c r="X173" t="s">
        <v>1444</v>
      </c>
      <c r="Z173" t="s">
        <v>828</v>
      </c>
      <c r="AA173" t="s">
        <v>828</v>
      </c>
      <c r="AC173" t="s">
        <v>3020</v>
      </c>
      <c r="AD173" t="s">
        <v>3021</v>
      </c>
      <c r="AE173" t="s">
        <v>3022</v>
      </c>
      <c r="AF173" t="s">
        <v>3023</v>
      </c>
      <c r="AG173" t="s">
        <v>3024</v>
      </c>
      <c r="AH173" t="s">
        <v>1269</v>
      </c>
      <c r="AI173" t="e">
        <v>#N/A</v>
      </c>
      <c r="AJ173" t="s">
        <v>26</v>
      </c>
      <c r="AK173" t="s">
        <v>26</v>
      </c>
      <c r="AL173" t="s">
        <v>3025</v>
      </c>
      <c r="AM173" t="s">
        <v>3026</v>
      </c>
      <c r="AN173" t="e">
        <v>#N/A</v>
      </c>
      <c r="AO173" t="s">
        <v>26</v>
      </c>
      <c r="AP173" t="s">
        <v>26</v>
      </c>
      <c r="AQ173" t="s">
        <v>26</v>
      </c>
      <c r="AR173" t="s">
        <v>26</v>
      </c>
      <c r="AS173" t="e">
        <v>#N/A</v>
      </c>
      <c r="AT173" t="s">
        <v>26</v>
      </c>
      <c r="AU173" t="s">
        <v>26</v>
      </c>
      <c r="AV173" t="e">
        <v>#N/A</v>
      </c>
      <c r="AW173" t="s">
        <v>26</v>
      </c>
      <c r="AX173" t="s">
        <v>26</v>
      </c>
      <c r="AY173" t="s">
        <v>26</v>
      </c>
      <c r="AZ173" t="s">
        <v>26</v>
      </c>
      <c r="BA173" t="s">
        <v>26</v>
      </c>
      <c r="BB173" t="s">
        <v>26</v>
      </c>
      <c r="BC173" t="s">
        <v>26</v>
      </c>
      <c r="BD173" t="s">
        <v>26</v>
      </c>
      <c r="BE173" t="s">
        <v>26</v>
      </c>
      <c r="BF173" t="s">
        <v>26</v>
      </c>
      <c r="BG173" t="s">
        <v>3026</v>
      </c>
      <c r="BH173" t="s">
        <v>3027</v>
      </c>
      <c r="BI173" t="s">
        <v>3028</v>
      </c>
      <c r="BJ173" t="s">
        <v>2731</v>
      </c>
      <c r="BK173" t="s">
        <v>3029</v>
      </c>
      <c r="BL173" t="s">
        <v>3030</v>
      </c>
      <c r="BM173" t="s">
        <v>26</v>
      </c>
      <c r="BN173" t="s">
        <v>2648</v>
      </c>
      <c r="BO173" t="s">
        <v>1269</v>
      </c>
      <c r="BP173" t="s">
        <v>2653</v>
      </c>
      <c r="BQ173" t="s">
        <v>2570</v>
      </c>
      <c r="BR173" t="s">
        <v>3031</v>
      </c>
      <c r="BS173" t="s">
        <v>26</v>
      </c>
      <c r="BT173" t="s">
        <v>26</v>
      </c>
      <c r="BU173" t="s">
        <v>26</v>
      </c>
      <c r="BV173" t="s">
        <v>26</v>
      </c>
    </row>
    <row r="174" spans="1:74" hidden="1" x14ac:dyDescent="0.25">
      <c r="A174" t="s">
        <v>1220</v>
      </c>
      <c r="B174" t="s">
        <v>1221</v>
      </c>
      <c r="C174">
        <v>295</v>
      </c>
      <c r="D174" t="s">
        <v>498</v>
      </c>
      <c r="E174" t="s">
        <v>498</v>
      </c>
      <c r="H174" t="s">
        <v>667</v>
      </c>
      <c r="I174" t="s">
        <v>188</v>
      </c>
      <c r="J174" t="s">
        <v>190</v>
      </c>
      <c r="K174" t="s">
        <v>1440</v>
      </c>
      <c r="M174" t="s">
        <v>1434</v>
      </c>
      <c r="N174" t="s">
        <v>1229</v>
      </c>
      <c r="O174">
        <v>27401</v>
      </c>
      <c r="P174" t="s">
        <v>667</v>
      </c>
      <c r="Q174" t="s">
        <v>188</v>
      </c>
      <c r="S174" t="s">
        <v>1441</v>
      </c>
      <c r="T174" t="s">
        <v>828</v>
      </c>
      <c r="V174" t="s">
        <v>191</v>
      </c>
      <c r="W174" t="s">
        <v>192</v>
      </c>
      <c r="X174" t="s">
        <v>193</v>
      </c>
      <c r="Y174" t="s">
        <v>186</v>
      </c>
      <c r="Z174" t="s">
        <v>828</v>
      </c>
      <c r="AA174" t="s">
        <v>828</v>
      </c>
      <c r="AC174" t="s">
        <v>3020</v>
      </c>
      <c r="AD174" t="s">
        <v>3021</v>
      </c>
      <c r="AE174" t="s">
        <v>3022</v>
      </c>
      <c r="AF174" t="s">
        <v>3023</v>
      </c>
      <c r="AG174" t="s">
        <v>3024</v>
      </c>
      <c r="AH174" t="s">
        <v>1269</v>
      </c>
      <c r="AI174" t="e">
        <v>#N/A</v>
      </c>
      <c r="AJ174" t="s">
        <v>26</v>
      </c>
      <c r="AK174" t="s">
        <v>26</v>
      </c>
      <c r="AL174" t="s">
        <v>3025</v>
      </c>
      <c r="AM174" t="s">
        <v>3026</v>
      </c>
      <c r="AN174" t="e">
        <v>#N/A</v>
      </c>
      <c r="AO174" t="s">
        <v>26</v>
      </c>
      <c r="AP174" t="s">
        <v>26</v>
      </c>
      <c r="AQ174" t="s">
        <v>26</v>
      </c>
      <c r="AR174" t="s">
        <v>26</v>
      </c>
      <c r="AS174" t="e">
        <v>#N/A</v>
      </c>
      <c r="AT174" t="s">
        <v>26</v>
      </c>
      <c r="AU174" t="s">
        <v>26</v>
      </c>
      <c r="AV174" t="e">
        <v>#N/A</v>
      </c>
      <c r="AW174" t="s">
        <v>26</v>
      </c>
      <c r="AX174" t="s">
        <v>26</v>
      </c>
      <c r="AY174" t="s">
        <v>26</v>
      </c>
      <c r="AZ174" t="s">
        <v>26</v>
      </c>
      <c r="BA174" t="s">
        <v>26</v>
      </c>
      <c r="BB174" t="s">
        <v>26</v>
      </c>
      <c r="BC174" t="s">
        <v>26</v>
      </c>
      <c r="BD174" t="s">
        <v>26</v>
      </c>
      <c r="BE174" t="s">
        <v>26</v>
      </c>
      <c r="BF174" t="s">
        <v>26</v>
      </c>
      <c r="BG174" t="s">
        <v>3026</v>
      </c>
      <c r="BH174" t="s">
        <v>3027</v>
      </c>
      <c r="BI174" t="s">
        <v>3028</v>
      </c>
      <c r="BJ174" t="s">
        <v>2731</v>
      </c>
      <c r="BK174" t="s">
        <v>3029</v>
      </c>
      <c r="BL174" t="s">
        <v>3030</v>
      </c>
      <c r="BM174" t="s">
        <v>26</v>
      </c>
      <c r="BN174" t="s">
        <v>2648</v>
      </c>
      <c r="BO174" t="s">
        <v>1269</v>
      </c>
      <c r="BP174" t="s">
        <v>2653</v>
      </c>
      <c r="BQ174" t="s">
        <v>2570</v>
      </c>
      <c r="BR174" t="s">
        <v>3031</v>
      </c>
      <c r="BS174" t="s">
        <v>26</v>
      </c>
      <c r="BT174" t="s">
        <v>26</v>
      </c>
      <c r="BU174" t="s">
        <v>26</v>
      </c>
      <c r="BV174" t="s">
        <v>3142</v>
      </c>
    </row>
    <row r="175" spans="1:74" hidden="1" x14ac:dyDescent="0.25">
      <c r="A175" t="s">
        <v>1220</v>
      </c>
      <c r="B175" t="s">
        <v>1221</v>
      </c>
      <c r="C175">
        <v>296</v>
      </c>
      <c r="D175" t="s">
        <v>503</v>
      </c>
      <c r="E175" t="s">
        <v>2541</v>
      </c>
      <c r="F175" t="s">
        <v>1348</v>
      </c>
      <c r="G175" t="s">
        <v>1349</v>
      </c>
      <c r="H175" t="s">
        <v>770</v>
      </c>
      <c r="I175" t="s">
        <v>36</v>
      </c>
      <c r="J175" t="s">
        <v>495</v>
      </c>
      <c r="K175" t="s">
        <v>1744</v>
      </c>
      <c r="M175" t="s">
        <v>1351</v>
      </c>
      <c r="N175" t="s">
        <v>1349</v>
      </c>
      <c r="O175" t="s">
        <v>1745</v>
      </c>
      <c r="P175" t="s">
        <v>770</v>
      </c>
      <c r="Q175" t="s">
        <v>213</v>
      </c>
      <c r="R175" t="s">
        <v>492</v>
      </c>
      <c r="S175" t="s">
        <v>1746</v>
      </c>
      <c r="T175" t="s">
        <v>1041</v>
      </c>
      <c r="V175" t="s">
        <v>504</v>
      </c>
      <c r="W175" t="s">
        <v>505</v>
      </c>
      <c r="X175" t="s">
        <v>85</v>
      </c>
      <c r="Y175" t="s">
        <v>501</v>
      </c>
      <c r="Z175" t="s">
        <v>1041</v>
      </c>
      <c r="AC175" t="s">
        <v>3016</v>
      </c>
      <c r="AD175" t="s">
        <v>3032</v>
      </c>
      <c r="AE175" t="s">
        <v>3033</v>
      </c>
      <c r="AF175" t="s">
        <v>26</v>
      </c>
      <c r="AG175" t="s">
        <v>1351</v>
      </c>
      <c r="AH175" t="s">
        <v>2667</v>
      </c>
      <c r="AI175" t="e">
        <v>#N/A</v>
      </c>
      <c r="AJ175" t="s">
        <v>26</v>
      </c>
      <c r="AK175" t="s">
        <v>26</v>
      </c>
      <c r="AL175" t="s">
        <v>26</v>
      </c>
      <c r="AM175" t="s">
        <v>26</v>
      </c>
      <c r="AN175" t="e">
        <v>#N/A</v>
      </c>
      <c r="AO175" t="s">
        <v>26</v>
      </c>
      <c r="AP175" t="s">
        <v>26</v>
      </c>
      <c r="AQ175" t="s">
        <v>26</v>
      </c>
      <c r="AR175" t="s">
        <v>26</v>
      </c>
      <c r="AS175" t="e">
        <v>#N/A</v>
      </c>
      <c r="AT175" t="s">
        <v>26</v>
      </c>
      <c r="AU175" t="s">
        <v>26</v>
      </c>
      <c r="AV175" t="e">
        <v>#N/A</v>
      </c>
      <c r="AW175" t="s">
        <v>26</v>
      </c>
      <c r="AX175" t="s">
        <v>26</v>
      </c>
      <c r="AY175" t="s">
        <v>26</v>
      </c>
      <c r="AZ175" t="s">
        <v>26</v>
      </c>
      <c r="BA175" t="s">
        <v>26</v>
      </c>
      <c r="BB175" t="s">
        <v>26</v>
      </c>
      <c r="BC175" t="s">
        <v>26</v>
      </c>
      <c r="BD175" t="s">
        <v>26</v>
      </c>
      <c r="BE175" t="s">
        <v>26</v>
      </c>
      <c r="BF175" t="s">
        <v>26</v>
      </c>
      <c r="BG175" t="s">
        <v>26</v>
      </c>
      <c r="BH175" t="s">
        <v>26</v>
      </c>
      <c r="BI175" t="s">
        <v>26</v>
      </c>
      <c r="BJ175" t="s">
        <v>26</v>
      </c>
      <c r="BK175" t="s">
        <v>26</v>
      </c>
      <c r="BL175" t="s">
        <v>26</v>
      </c>
      <c r="BM175" t="s">
        <v>26</v>
      </c>
      <c r="BN175" t="s">
        <v>26</v>
      </c>
      <c r="BO175" t="s">
        <v>26</v>
      </c>
      <c r="BP175" t="s">
        <v>26</v>
      </c>
      <c r="BQ175" t="s">
        <v>26</v>
      </c>
      <c r="BR175" t="s">
        <v>26</v>
      </c>
      <c r="BS175" t="s">
        <v>26</v>
      </c>
      <c r="BT175" t="s">
        <v>26</v>
      </c>
      <c r="BU175" t="s">
        <v>3141</v>
      </c>
      <c r="BV175" t="s">
        <v>3140</v>
      </c>
    </row>
    <row r="176" spans="1:74" hidden="1" x14ac:dyDescent="0.25">
      <c r="A176" t="s">
        <v>1220</v>
      </c>
      <c r="B176" t="s">
        <v>1221</v>
      </c>
      <c r="C176">
        <v>296</v>
      </c>
      <c r="D176" t="s">
        <v>503</v>
      </c>
      <c r="E176" t="s">
        <v>2541</v>
      </c>
      <c r="F176" t="s">
        <v>1348</v>
      </c>
      <c r="G176" t="s">
        <v>1349</v>
      </c>
      <c r="H176" t="s">
        <v>770</v>
      </c>
      <c r="I176" t="s">
        <v>19</v>
      </c>
      <c r="J176" t="s">
        <v>507</v>
      </c>
      <c r="K176" t="s">
        <v>1778</v>
      </c>
      <c r="M176" t="s">
        <v>1779</v>
      </c>
      <c r="N176" t="s">
        <v>1635</v>
      </c>
      <c r="O176" t="s">
        <v>1780</v>
      </c>
      <c r="P176" t="s">
        <v>770</v>
      </c>
      <c r="Q176" t="s">
        <v>1232</v>
      </c>
      <c r="T176" t="s">
        <v>1059</v>
      </c>
      <c r="V176" t="s">
        <v>508</v>
      </c>
      <c r="W176" t="s">
        <v>509</v>
      </c>
      <c r="X176" t="s">
        <v>156</v>
      </c>
      <c r="Y176" t="s">
        <v>506</v>
      </c>
      <c r="Z176" t="s">
        <v>1060</v>
      </c>
      <c r="AB176" t="s">
        <v>1060</v>
      </c>
      <c r="AC176" t="s">
        <v>3016</v>
      </c>
      <c r="AD176" t="s">
        <v>3032</v>
      </c>
      <c r="AE176" t="s">
        <v>3033</v>
      </c>
      <c r="AF176" t="s">
        <v>26</v>
      </c>
      <c r="AG176" t="s">
        <v>1351</v>
      </c>
      <c r="AH176" t="s">
        <v>2667</v>
      </c>
      <c r="AI176" t="e">
        <v>#N/A</v>
      </c>
      <c r="AJ176" t="s">
        <v>26</v>
      </c>
      <c r="AK176" t="s">
        <v>26</v>
      </c>
      <c r="AL176" t="s">
        <v>26</v>
      </c>
      <c r="AM176" t="s">
        <v>26</v>
      </c>
      <c r="AN176" t="e">
        <v>#N/A</v>
      </c>
      <c r="AO176" t="s">
        <v>26</v>
      </c>
      <c r="AP176" t="s">
        <v>26</v>
      </c>
      <c r="AQ176" t="s">
        <v>26</v>
      </c>
      <c r="AR176" t="s">
        <v>26</v>
      </c>
      <c r="AS176" t="e">
        <v>#N/A</v>
      </c>
      <c r="AT176" t="s">
        <v>26</v>
      </c>
      <c r="AU176" t="s">
        <v>26</v>
      </c>
      <c r="AV176" t="e">
        <v>#N/A</v>
      </c>
      <c r="AW176" t="s">
        <v>26</v>
      </c>
      <c r="AX176" t="s">
        <v>26</v>
      </c>
      <c r="AY176" t="s">
        <v>26</v>
      </c>
      <c r="AZ176" t="s">
        <v>26</v>
      </c>
      <c r="BA176" t="s">
        <v>26</v>
      </c>
      <c r="BB176" t="s">
        <v>26</v>
      </c>
      <c r="BC176" t="s">
        <v>26</v>
      </c>
      <c r="BD176" t="s">
        <v>26</v>
      </c>
      <c r="BE176" t="s">
        <v>26</v>
      </c>
      <c r="BF176" t="s">
        <v>26</v>
      </c>
      <c r="BG176" t="s">
        <v>26</v>
      </c>
      <c r="BH176" t="s">
        <v>26</v>
      </c>
      <c r="BI176" t="s">
        <v>26</v>
      </c>
      <c r="BJ176" t="s">
        <v>26</v>
      </c>
      <c r="BK176" t="s">
        <v>26</v>
      </c>
      <c r="BL176" t="s">
        <v>26</v>
      </c>
      <c r="BM176" t="s">
        <v>26</v>
      </c>
      <c r="BN176" t="s">
        <v>26</v>
      </c>
      <c r="BO176" t="s">
        <v>26</v>
      </c>
      <c r="BP176" t="s">
        <v>26</v>
      </c>
      <c r="BQ176" t="s">
        <v>26</v>
      </c>
      <c r="BR176" t="s">
        <v>26</v>
      </c>
      <c r="BS176" t="s">
        <v>26</v>
      </c>
      <c r="BT176" t="s">
        <v>26</v>
      </c>
      <c r="BU176" t="s">
        <v>26</v>
      </c>
      <c r="BV176" t="s">
        <v>3144</v>
      </c>
    </row>
    <row r="177" spans="1:74" hidden="1" x14ac:dyDescent="0.25">
      <c r="A177" t="s">
        <v>1220</v>
      </c>
      <c r="B177" t="s">
        <v>1221</v>
      </c>
      <c r="C177">
        <v>297</v>
      </c>
      <c r="D177" t="s">
        <v>1781</v>
      </c>
      <c r="E177" t="s">
        <v>1781</v>
      </c>
      <c r="F177" t="s">
        <v>1510</v>
      </c>
      <c r="G177" t="s">
        <v>1511</v>
      </c>
      <c r="H177" t="s">
        <v>667</v>
      </c>
      <c r="I177" t="s">
        <v>36</v>
      </c>
      <c r="J177" t="s">
        <v>270</v>
      </c>
      <c r="K177" t="s">
        <v>1512</v>
      </c>
      <c r="L177" t="s">
        <v>1513</v>
      </c>
      <c r="M177" t="s">
        <v>1514</v>
      </c>
      <c r="N177" t="s">
        <v>1511</v>
      </c>
      <c r="O177">
        <v>39441</v>
      </c>
      <c r="P177" t="s">
        <v>667</v>
      </c>
      <c r="Q177" t="s">
        <v>1232</v>
      </c>
      <c r="R177" t="s">
        <v>267</v>
      </c>
      <c r="S177" t="s">
        <v>1515</v>
      </c>
      <c r="T177" t="s">
        <v>886</v>
      </c>
      <c r="V177" t="s">
        <v>272</v>
      </c>
      <c r="W177" t="s">
        <v>273</v>
      </c>
      <c r="X177" t="s">
        <v>274</v>
      </c>
      <c r="Y177" t="s">
        <v>271</v>
      </c>
      <c r="Z177" t="s">
        <v>886</v>
      </c>
      <c r="AA177" t="s">
        <v>886</v>
      </c>
      <c r="AC177" t="s">
        <v>26</v>
      </c>
      <c r="AD177" t="s">
        <v>3034</v>
      </c>
      <c r="AE177" t="s">
        <v>2804</v>
      </c>
      <c r="AF177" t="s">
        <v>2805</v>
      </c>
      <c r="AG177" t="s">
        <v>2806</v>
      </c>
      <c r="AH177" t="s">
        <v>1511</v>
      </c>
      <c r="AI177" t="e">
        <v>#N/A</v>
      </c>
      <c r="AJ177" t="s">
        <v>26</v>
      </c>
      <c r="AK177" t="s">
        <v>26</v>
      </c>
      <c r="AL177" t="s">
        <v>26</v>
      </c>
      <c r="AM177" t="s">
        <v>26</v>
      </c>
      <c r="AN177" t="e">
        <v>#N/A</v>
      </c>
      <c r="AO177" t="s">
        <v>26</v>
      </c>
      <c r="AP177" t="s">
        <v>26</v>
      </c>
      <c r="AQ177" t="s">
        <v>26</v>
      </c>
      <c r="AR177" t="s">
        <v>26</v>
      </c>
      <c r="AS177" t="e">
        <v>#N/A</v>
      </c>
      <c r="AT177" t="s">
        <v>26</v>
      </c>
      <c r="AU177" t="s">
        <v>26</v>
      </c>
      <c r="AV177" t="e">
        <v>#N/A</v>
      </c>
      <c r="AW177" t="s">
        <v>2807</v>
      </c>
      <c r="AX177" t="s">
        <v>2808</v>
      </c>
      <c r="AY177" t="s">
        <v>26</v>
      </c>
      <c r="AZ177" t="s">
        <v>1514</v>
      </c>
      <c r="BA177" t="s">
        <v>2809</v>
      </c>
      <c r="BB177" t="s">
        <v>2810</v>
      </c>
      <c r="BC177" t="s">
        <v>2811</v>
      </c>
      <c r="BD177" t="s">
        <v>1515</v>
      </c>
      <c r="BE177" t="s">
        <v>2812</v>
      </c>
      <c r="BF177" t="s">
        <v>26</v>
      </c>
      <c r="BG177" t="s">
        <v>26</v>
      </c>
      <c r="BH177" t="s">
        <v>26</v>
      </c>
      <c r="BI177" t="s">
        <v>26</v>
      </c>
      <c r="BJ177" t="s">
        <v>26</v>
      </c>
      <c r="BK177" t="s">
        <v>26</v>
      </c>
      <c r="BL177" t="s">
        <v>26</v>
      </c>
      <c r="BM177" t="s">
        <v>26</v>
      </c>
      <c r="BN177" t="s">
        <v>26</v>
      </c>
      <c r="BO177" t="s">
        <v>26</v>
      </c>
      <c r="BP177" t="s">
        <v>26</v>
      </c>
      <c r="BQ177" t="s">
        <v>26</v>
      </c>
      <c r="BR177" t="s">
        <v>26</v>
      </c>
      <c r="BS177" t="s">
        <v>26</v>
      </c>
      <c r="BT177" t="s">
        <v>26</v>
      </c>
      <c r="BU177" t="s">
        <v>3140</v>
      </c>
      <c r="BV177" t="s">
        <v>3140</v>
      </c>
    </row>
    <row r="178" spans="1:74" hidden="1" x14ac:dyDescent="0.25">
      <c r="A178" t="s">
        <v>1220</v>
      </c>
      <c r="B178" t="s">
        <v>1221</v>
      </c>
      <c r="C178">
        <v>297</v>
      </c>
      <c r="D178" t="s">
        <v>1781</v>
      </c>
      <c r="E178" t="s">
        <v>1781</v>
      </c>
      <c r="F178" t="s">
        <v>1510</v>
      </c>
      <c r="G178" t="s">
        <v>1511</v>
      </c>
      <c r="H178" t="s">
        <v>667</v>
      </c>
      <c r="I178" t="s">
        <v>19</v>
      </c>
      <c r="J178" t="s">
        <v>270</v>
      </c>
      <c r="K178" t="s">
        <v>1512</v>
      </c>
      <c r="L178" t="s">
        <v>1513</v>
      </c>
      <c r="M178" t="s">
        <v>1514</v>
      </c>
      <c r="N178" t="s">
        <v>1511</v>
      </c>
      <c r="O178">
        <v>39441</v>
      </c>
      <c r="P178" t="s">
        <v>667</v>
      </c>
      <c r="Q178" t="s">
        <v>1232</v>
      </c>
      <c r="R178" t="s">
        <v>267</v>
      </c>
      <c r="S178" t="s">
        <v>1515</v>
      </c>
      <c r="T178" t="s">
        <v>886</v>
      </c>
      <c r="Z178" t="s">
        <v>886</v>
      </c>
      <c r="AC178" t="s">
        <v>26</v>
      </c>
      <c r="AD178" t="s">
        <v>3034</v>
      </c>
      <c r="AE178" t="s">
        <v>2804</v>
      </c>
      <c r="AF178" t="s">
        <v>2805</v>
      </c>
      <c r="AG178" t="s">
        <v>2806</v>
      </c>
      <c r="AH178" t="s">
        <v>1511</v>
      </c>
      <c r="AI178" t="e">
        <v>#N/A</v>
      </c>
      <c r="AJ178" t="s">
        <v>26</v>
      </c>
      <c r="AK178" t="s">
        <v>26</v>
      </c>
      <c r="AL178" t="s">
        <v>26</v>
      </c>
      <c r="AM178" t="s">
        <v>26</v>
      </c>
      <c r="AN178" t="e">
        <v>#N/A</v>
      </c>
      <c r="AO178" t="s">
        <v>26</v>
      </c>
      <c r="AP178" t="s">
        <v>26</v>
      </c>
      <c r="AQ178" t="s">
        <v>26</v>
      </c>
      <c r="AR178" t="s">
        <v>26</v>
      </c>
      <c r="AS178" t="e">
        <v>#N/A</v>
      </c>
      <c r="AT178" t="s">
        <v>26</v>
      </c>
      <c r="AU178" t="s">
        <v>26</v>
      </c>
      <c r="AV178" t="e">
        <v>#N/A</v>
      </c>
      <c r="AW178" t="s">
        <v>2807</v>
      </c>
      <c r="AX178" t="s">
        <v>2808</v>
      </c>
      <c r="AY178" t="s">
        <v>26</v>
      </c>
      <c r="AZ178" t="s">
        <v>1514</v>
      </c>
      <c r="BA178" t="s">
        <v>2809</v>
      </c>
      <c r="BB178" t="s">
        <v>2810</v>
      </c>
      <c r="BC178" t="s">
        <v>2811</v>
      </c>
      <c r="BD178" t="s">
        <v>1515</v>
      </c>
      <c r="BE178" t="s">
        <v>2812</v>
      </c>
      <c r="BF178" t="s">
        <v>26</v>
      </c>
      <c r="BG178" t="s">
        <v>26</v>
      </c>
      <c r="BH178" t="s">
        <v>26</v>
      </c>
      <c r="BI178" t="s">
        <v>26</v>
      </c>
      <c r="BJ178" t="s">
        <v>26</v>
      </c>
      <c r="BK178" t="s">
        <v>26</v>
      </c>
      <c r="BL178" t="s">
        <v>26</v>
      </c>
      <c r="BM178" t="s">
        <v>26</v>
      </c>
      <c r="BN178" t="s">
        <v>26</v>
      </c>
      <c r="BO178" t="s">
        <v>26</v>
      </c>
      <c r="BP178" t="s">
        <v>26</v>
      </c>
      <c r="BQ178" t="s">
        <v>26</v>
      </c>
      <c r="BR178" t="s">
        <v>26</v>
      </c>
      <c r="BS178" t="s">
        <v>26</v>
      </c>
      <c r="BT178" t="s">
        <v>26</v>
      </c>
      <c r="BU178" t="s">
        <v>3140</v>
      </c>
      <c r="BV178" t="s">
        <v>26</v>
      </c>
    </row>
    <row r="179" spans="1:74" hidden="1" x14ac:dyDescent="0.25">
      <c r="A179" t="s">
        <v>1220</v>
      </c>
      <c r="B179" t="s">
        <v>1221</v>
      </c>
      <c r="C179">
        <v>298</v>
      </c>
      <c r="D179" t="s">
        <v>512</v>
      </c>
      <c r="E179" t="s">
        <v>512</v>
      </c>
      <c r="F179" t="s">
        <v>1782</v>
      </c>
      <c r="H179" t="s">
        <v>1062</v>
      </c>
      <c r="I179" t="s">
        <v>36</v>
      </c>
      <c r="J179" t="s">
        <v>513</v>
      </c>
      <c r="K179" t="s">
        <v>1783</v>
      </c>
      <c r="M179" t="s">
        <v>1784</v>
      </c>
      <c r="O179">
        <v>5</v>
      </c>
      <c r="P179" t="s">
        <v>1062</v>
      </c>
      <c r="Q179" t="s">
        <v>1232</v>
      </c>
      <c r="S179" t="s">
        <v>1785</v>
      </c>
      <c r="T179" t="s">
        <v>1061</v>
      </c>
      <c r="V179" t="s">
        <v>518</v>
      </c>
      <c r="W179" t="s">
        <v>519</v>
      </c>
      <c r="X179" t="s">
        <v>85</v>
      </c>
      <c r="Y179" t="s">
        <v>517</v>
      </c>
      <c r="Z179" t="s">
        <v>1066</v>
      </c>
      <c r="AB179" t="s">
        <v>1066</v>
      </c>
      <c r="AC179" t="s">
        <v>26</v>
      </c>
      <c r="AD179" t="s">
        <v>3035</v>
      </c>
      <c r="AE179" t="s">
        <v>3036</v>
      </c>
      <c r="AF179" t="s">
        <v>2582</v>
      </c>
      <c r="AG179" t="s">
        <v>2583</v>
      </c>
      <c r="AH179" t="s">
        <v>1383</v>
      </c>
      <c r="AI179" t="e">
        <v>#N/A</v>
      </c>
      <c r="AJ179" t="s">
        <v>26</v>
      </c>
      <c r="AK179" t="s">
        <v>26</v>
      </c>
      <c r="AL179" t="s">
        <v>26</v>
      </c>
      <c r="AM179" t="s">
        <v>26</v>
      </c>
      <c r="AN179" t="e">
        <v>#N/A</v>
      </c>
      <c r="AO179" t="s">
        <v>26</v>
      </c>
      <c r="AP179" t="s">
        <v>26</v>
      </c>
      <c r="AQ179" t="s">
        <v>26</v>
      </c>
      <c r="AR179" t="s">
        <v>26</v>
      </c>
      <c r="AS179" t="e">
        <v>#N/A</v>
      </c>
      <c r="AT179" t="s">
        <v>26</v>
      </c>
      <c r="AU179" t="s">
        <v>26</v>
      </c>
      <c r="AV179" t="e">
        <v>#N/A</v>
      </c>
      <c r="AW179" t="s">
        <v>26</v>
      </c>
      <c r="AX179" t="s">
        <v>26</v>
      </c>
      <c r="AY179" t="s">
        <v>26</v>
      </c>
      <c r="AZ179" t="s">
        <v>26</v>
      </c>
      <c r="BA179" t="s">
        <v>26</v>
      </c>
      <c r="BB179" t="s">
        <v>26</v>
      </c>
      <c r="BC179" t="s">
        <v>26</v>
      </c>
      <c r="BD179" t="s">
        <v>26</v>
      </c>
      <c r="BE179" t="s">
        <v>26</v>
      </c>
      <c r="BF179" t="s">
        <v>26</v>
      </c>
      <c r="BG179" t="s">
        <v>26</v>
      </c>
      <c r="BH179" t="s">
        <v>26</v>
      </c>
      <c r="BI179" t="s">
        <v>26</v>
      </c>
      <c r="BJ179" t="s">
        <v>26</v>
      </c>
      <c r="BK179" t="s">
        <v>26</v>
      </c>
      <c r="BL179" t="s">
        <v>26</v>
      </c>
      <c r="BM179" t="s">
        <v>26</v>
      </c>
      <c r="BN179" t="s">
        <v>26</v>
      </c>
      <c r="BO179" t="s">
        <v>26</v>
      </c>
      <c r="BP179" t="s">
        <v>26</v>
      </c>
      <c r="BQ179" t="s">
        <v>26</v>
      </c>
      <c r="BR179" t="s">
        <v>26</v>
      </c>
      <c r="BS179" t="s">
        <v>26</v>
      </c>
      <c r="BT179" t="s">
        <v>26</v>
      </c>
      <c r="BU179" t="s">
        <v>26</v>
      </c>
      <c r="BV179" t="s">
        <v>3142</v>
      </c>
    </row>
    <row r="180" spans="1:74" hidden="1" x14ac:dyDescent="0.25">
      <c r="A180" t="s">
        <v>1220</v>
      </c>
      <c r="B180" t="s">
        <v>1221</v>
      </c>
      <c r="C180">
        <v>298</v>
      </c>
      <c r="D180" t="s">
        <v>512</v>
      </c>
      <c r="E180" t="s">
        <v>512</v>
      </c>
      <c r="F180" t="s">
        <v>1782</v>
      </c>
      <c r="H180" t="s">
        <v>1062</v>
      </c>
      <c r="I180" t="s">
        <v>19</v>
      </c>
      <c r="J180" t="s">
        <v>513</v>
      </c>
      <c r="K180" t="s">
        <v>1783</v>
      </c>
      <c r="M180" t="s">
        <v>1784</v>
      </c>
      <c r="O180">
        <v>5</v>
      </c>
      <c r="P180" t="s">
        <v>1062</v>
      </c>
      <c r="Q180" t="s">
        <v>1232</v>
      </c>
      <c r="S180" t="s">
        <v>1785</v>
      </c>
      <c r="T180" t="s">
        <v>1061</v>
      </c>
      <c r="V180" t="s">
        <v>514</v>
      </c>
      <c r="W180" t="s">
        <v>515</v>
      </c>
      <c r="X180" t="s">
        <v>516</v>
      </c>
      <c r="Y180" t="s">
        <v>510</v>
      </c>
      <c r="Z180" t="s">
        <v>1061</v>
      </c>
      <c r="AC180" t="s">
        <v>26</v>
      </c>
      <c r="AD180" t="s">
        <v>3035</v>
      </c>
      <c r="AE180" t="s">
        <v>3036</v>
      </c>
      <c r="AF180" t="s">
        <v>2582</v>
      </c>
      <c r="AG180" t="s">
        <v>2583</v>
      </c>
      <c r="AH180" t="s">
        <v>1383</v>
      </c>
      <c r="AI180" t="e">
        <v>#N/A</v>
      </c>
      <c r="AJ180" t="s">
        <v>26</v>
      </c>
      <c r="AK180" t="s">
        <v>26</v>
      </c>
      <c r="AL180" t="s">
        <v>26</v>
      </c>
      <c r="AM180" t="s">
        <v>26</v>
      </c>
      <c r="AN180" t="e">
        <v>#N/A</v>
      </c>
      <c r="AO180" t="s">
        <v>26</v>
      </c>
      <c r="AP180" t="s">
        <v>26</v>
      </c>
      <c r="AQ180" t="s">
        <v>26</v>
      </c>
      <c r="AR180" t="s">
        <v>26</v>
      </c>
      <c r="AS180" t="e">
        <v>#N/A</v>
      </c>
      <c r="AT180" t="s">
        <v>26</v>
      </c>
      <c r="AU180" t="s">
        <v>26</v>
      </c>
      <c r="AV180" t="e">
        <v>#N/A</v>
      </c>
      <c r="AW180" t="s">
        <v>26</v>
      </c>
      <c r="AX180" t="s">
        <v>26</v>
      </c>
      <c r="AY180" t="s">
        <v>26</v>
      </c>
      <c r="AZ180" t="s">
        <v>26</v>
      </c>
      <c r="BA180" t="s">
        <v>26</v>
      </c>
      <c r="BB180" t="s">
        <v>26</v>
      </c>
      <c r="BC180" t="s">
        <v>26</v>
      </c>
      <c r="BD180" t="s">
        <v>26</v>
      </c>
      <c r="BE180" t="s">
        <v>26</v>
      </c>
      <c r="BF180" t="s">
        <v>26</v>
      </c>
      <c r="BG180" t="s">
        <v>26</v>
      </c>
      <c r="BH180" t="s">
        <v>26</v>
      </c>
      <c r="BI180" t="s">
        <v>26</v>
      </c>
      <c r="BJ180" t="s">
        <v>26</v>
      </c>
      <c r="BK180" t="s">
        <v>26</v>
      </c>
      <c r="BL180" t="s">
        <v>26</v>
      </c>
      <c r="BM180" t="s">
        <v>26</v>
      </c>
      <c r="BN180" t="s">
        <v>26</v>
      </c>
      <c r="BO180" t="s">
        <v>26</v>
      </c>
      <c r="BP180" t="s">
        <v>26</v>
      </c>
      <c r="BQ180" t="s">
        <v>26</v>
      </c>
      <c r="BR180" t="s">
        <v>26</v>
      </c>
      <c r="BS180" t="s">
        <v>26</v>
      </c>
      <c r="BT180" t="s">
        <v>26</v>
      </c>
      <c r="BU180" t="s">
        <v>26</v>
      </c>
      <c r="BV180" t="s">
        <v>3142</v>
      </c>
    </row>
    <row r="181" spans="1:74" hidden="1" x14ac:dyDescent="0.25">
      <c r="A181" t="s">
        <v>1220</v>
      </c>
      <c r="B181" t="s">
        <v>1221</v>
      </c>
      <c r="C181">
        <v>299</v>
      </c>
      <c r="D181" t="s">
        <v>522</v>
      </c>
      <c r="E181" t="s">
        <v>522</v>
      </c>
      <c r="F181" t="s">
        <v>1278</v>
      </c>
      <c r="G181" t="s">
        <v>1224</v>
      </c>
      <c r="H181" t="s">
        <v>667</v>
      </c>
      <c r="I181" t="s">
        <v>43</v>
      </c>
      <c r="J181" t="s">
        <v>523</v>
      </c>
      <c r="K181" t="s">
        <v>1786</v>
      </c>
      <c r="M181" t="s">
        <v>1787</v>
      </c>
      <c r="N181" t="s">
        <v>1788</v>
      </c>
      <c r="O181">
        <v>68144</v>
      </c>
      <c r="P181" t="s">
        <v>667</v>
      </c>
      <c r="Q181" t="s">
        <v>1336</v>
      </c>
      <c r="R181" t="s">
        <v>520</v>
      </c>
      <c r="S181" t="s">
        <v>1789</v>
      </c>
      <c r="T181" t="s">
        <v>1067</v>
      </c>
      <c r="V181" t="s">
        <v>525</v>
      </c>
      <c r="W181" t="s">
        <v>526</v>
      </c>
      <c r="X181" t="s">
        <v>527</v>
      </c>
      <c r="Y181" t="s">
        <v>524</v>
      </c>
      <c r="Z181" t="s">
        <v>1069</v>
      </c>
      <c r="AA181" t="s">
        <v>1070</v>
      </c>
      <c r="AB181" t="s">
        <v>1069</v>
      </c>
      <c r="AC181" t="s">
        <v>2556</v>
      </c>
      <c r="AD181" t="s">
        <v>3037</v>
      </c>
      <c r="AE181" t="s">
        <v>3038</v>
      </c>
      <c r="AF181" t="s">
        <v>3039</v>
      </c>
      <c r="AG181" t="s">
        <v>3040</v>
      </c>
      <c r="AH181" t="s">
        <v>1291</v>
      </c>
      <c r="AI181" t="e">
        <v>#N/A</v>
      </c>
      <c r="AJ181" t="s">
        <v>26</v>
      </c>
      <c r="AK181" t="s">
        <v>26</v>
      </c>
      <c r="AL181" t="s">
        <v>523</v>
      </c>
      <c r="AM181" t="s">
        <v>2561</v>
      </c>
      <c r="AN181" t="e">
        <v>#N/A</v>
      </c>
      <c r="AO181" t="s">
        <v>26</v>
      </c>
      <c r="AP181" t="s">
        <v>26</v>
      </c>
      <c r="AQ181" t="s">
        <v>26</v>
      </c>
      <c r="AR181" t="s">
        <v>26</v>
      </c>
      <c r="AS181" t="e">
        <v>#N/A</v>
      </c>
      <c r="AT181" t="s">
        <v>26</v>
      </c>
      <c r="AU181" t="s">
        <v>26</v>
      </c>
      <c r="AV181" t="e">
        <v>#N/A</v>
      </c>
      <c r="AW181" t="s">
        <v>3041</v>
      </c>
      <c r="AX181" t="s">
        <v>3042</v>
      </c>
      <c r="AY181" t="s">
        <v>26</v>
      </c>
      <c r="AZ181" t="s">
        <v>1545</v>
      </c>
      <c r="BA181" t="s">
        <v>1280</v>
      </c>
      <c r="BB181" t="s">
        <v>3043</v>
      </c>
      <c r="BC181" t="s">
        <v>3044</v>
      </c>
      <c r="BD181" t="s">
        <v>26</v>
      </c>
      <c r="BE181" t="s">
        <v>26</v>
      </c>
      <c r="BF181" t="s">
        <v>26</v>
      </c>
      <c r="BG181" t="s">
        <v>2561</v>
      </c>
      <c r="BH181" t="s">
        <v>2563</v>
      </c>
      <c r="BI181" t="s">
        <v>2564</v>
      </c>
      <c r="BJ181" t="s">
        <v>2565</v>
      </c>
      <c r="BK181" t="s">
        <v>2566</v>
      </c>
      <c r="BL181" t="s">
        <v>2567</v>
      </c>
      <c r="BM181" t="s">
        <v>26</v>
      </c>
      <c r="BN181" t="s">
        <v>2568</v>
      </c>
      <c r="BO181" t="s">
        <v>1788</v>
      </c>
      <c r="BP181" t="s">
        <v>2569</v>
      </c>
      <c r="BQ181" t="s">
        <v>2570</v>
      </c>
      <c r="BR181" t="s">
        <v>2571</v>
      </c>
      <c r="BS181" t="s">
        <v>26</v>
      </c>
      <c r="BT181" t="s">
        <v>26</v>
      </c>
      <c r="BU181" t="s">
        <v>3141</v>
      </c>
      <c r="BV181" t="s">
        <v>3140</v>
      </c>
    </row>
    <row r="182" spans="1:74" hidden="1" x14ac:dyDescent="0.25">
      <c r="A182" t="s">
        <v>1220</v>
      </c>
      <c r="B182" t="s">
        <v>1221</v>
      </c>
      <c r="C182">
        <v>299</v>
      </c>
      <c r="D182" t="s">
        <v>522</v>
      </c>
      <c r="E182" t="s">
        <v>522</v>
      </c>
      <c r="F182" t="s">
        <v>1278</v>
      </c>
      <c r="G182" t="s">
        <v>1224</v>
      </c>
      <c r="H182" t="s">
        <v>667</v>
      </c>
      <c r="I182" t="s">
        <v>19</v>
      </c>
      <c r="J182" t="s">
        <v>529</v>
      </c>
      <c r="K182" t="s">
        <v>1790</v>
      </c>
      <c r="M182" t="s">
        <v>1280</v>
      </c>
      <c r="N182" t="s">
        <v>1224</v>
      </c>
      <c r="O182" t="s">
        <v>1791</v>
      </c>
      <c r="P182" t="s">
        <v>667</v>
      </c>
      <c r="Q182" t="s">
        <v>1232</v>
      </c>
      <c r="T182" t="s">
        <v>1068</v>
      </c>
      <c r="V182" t="s">
        <v>530</v>
      </c>
      <c r="W182" t="s">
        <v>531</v>
      </c>
      <c r="X182" t="s">
        <v>54</v>
      </c>
      <c r="Y182" t="s">
        <v>528</v>
      </c>
      <c r="Z182" t="s">
        <v>1068</v>
      </c>
      <c r="AC182" t="s">
        <v>2556</v>
      </c>
      <c r="AD182" t="s">
        <v>3037</v>
      </c>
      <c r="AE182" t="s">
        <v>3038</v>
      </c>
      <c r="AF182" t="s">
        <v>3039</v>
      </c>
      <c r="AG182" t="s">
        <v>3040</v>
      </c>
      <c r="AH182" t="s">
        <v>1291</v>
      </c>
      <c r="AI182" t="e">
        <v>#N/A</v>
      </c>
      <c r="AJ182" t="s">
        <v>26</v>
      </c>
      <c r="AK182" t="s">
        <v>26</v>
      </c>
      <c r="AL182" t="s">
        <v>523</v>
      </c>
      <c r="AM182" t="s">
        <v>2561</v>
      </c>
      <c r="AN182" t="e">
        <v>#N/A</v>
      </c>
      <c r="AO182" t="s">
        <v>26</v>
      </c>
      <c r="AP182" t="s">
        <v>26</v>
      </c>
      <c r="AQ182" t="s">
        <v>26</v>
      </c>
      <c r="AR182" t="s">
        <v>26</v>
      </c>
      <c r="AS182" t="e">
        <v>#N/A</v>
      </c>
      <c r="AT182" t="s">
        <v>26</v>
      </c>
      <c r="AU182" t="s">
        <v>26</v>
      </c>
      <c r="AV182" t="e">
        <v>#N/A</v>
      </c>
      <c r="AW182" t="s">
        <v>3041</v>
      </c>
      <c r="AX182" t="s">
        <v>3042</v>
      </c>
      <c r="AY182" t="s">
        <v>26</v>
      </c>
      <c r="AZ182" t="s">
        <v>1545</v>
      </c>
      <c r="BA182" t="s">
        <v>1280</v>
      </c>
      <c r="BB182" t="s">
        <v>3043</v>
      </c>
      <c r="BC182" t="s">
        <v>3044</v>
      </c>
      <c r="BD182" t="s">
        <v>26</v>
      </c>
      <c r="BE182" t="s">
        <v>26</v>
      </c>
      <c r="BF182" t="s">
        <v>26</v>
      </c>
      <c r="BG182" t="s">
        <v>2561</v>
      </c>
      <c r="BH182" t="s">
        <v>2563</v>
      </c>
      <c r="BI182" t="s">
        <v>2564</v>
      </c>
      <c r="BJ182" t="s">
        <v>2565</v>
      </c>
      <c r="BK182" t="s">
        <v>2566</v>
      </c>
      <c r="BL182" t="s">
        <v>2567</v>
      </c>
      <c r="BM182" t="s">
        <v>26</v>
      </c>
      <c r="BN182" t="s">
        <v>2568</v>
      </c>
      <c r="BO182" t="s">
        <v>1788</v>
      </c>
      <c r="BP182" t="s">
        <v>2569</v>
      </c>
      <c r="BQ182" t="s">
        <v>2570</v>
      </c>
      <c r="BR182" t="s">
        <v>2571</v>
      </c>
      <c r="BS182" t="s">
        <v>26</v>
      </c>
      <c r="BT182" t="s">
        <v>26</v>
      </c>
      <c r="BU182" t="s">
        <v>26</v>
      </c>
      <c r="BV182" t="s">
        <v>3140</v>
      </c>
    </row>
    <row r="183" spans="1:74" hidden="1" x14ac:dyDescent="0.25">
      <c r="A183" t="s">
        <v>1220</v>
      </c>
      <c r="B183" t="s">
        <v>1221</v>
      </c>
      <c r="C183">
        <v>300</v>
      </c>
      <c r="D183" t="s">
        <v>534</v>
      </c>
      <c r="E183" t="s">
        <v>2542</v>
      </c>
      <c r="F183" t="s">
        <v>1634</v>
      </c>
      <c r="G183" t="s">
        <v>1635</v>
      </c>
      <c r="H183" t="s">
        <v>770</v>
      </c>
      <c r="I183" t="s">
        <v>19</v>
      </c>
      <c r="J183" t="s">
        <v>535</v>
      </c>
      <c r="K183" t="s">
        <v>1792</v>
      </c>
      <c r="M183" t="s">
        <v>1637</v>
      </c>
      <c r="N183" t="s">
        <v>1635</v>
      </c>
      <c r="O183" t="s">
        <v>1793</v>
      </c>
      <c r="P183" t="s">
        <v>770</v>
      </c>
      <c r="Q183" t="s">
        <v>1232</v>
      </c>
      <c r="T183" t="s">
        <v>1071</v>
      </c>
      <c r="V183" t="s">
        <v>536</v>
      </c>
      <c r="W183" t="s">
        <v>537</v>
      </c>
      <c r="X183" t="s">
        <v>538</v>
      </c>
      <c r="Y183" t="s">
        <v>532</v>
      </c>
      <c r="Z183" t="s">
        <v>1071</v>
      </c>
      <c r="AC183" t="s">
        <v>26</v>
      </c>
      <c r="AD183" t="s">
        <v>3045</v>
      </c>
      <c r="AE183" t="s">
        <v>3046</v>
      </c>
      <c r="AF183" t="s">
        <v>26</v>
      </c>
      <c r="AG183" t="s">
        <v>3047</v>
      </c>
      <c r="AH183" t="s">
        <v>2824</v>
      </c>
      <c r="AI183" t="e">
        <v>#N/A</v>
      </c>
      <c r="AJ183" t="s">
        <v>26</v>
      </c>
      <c r="AK183" t="s">
        <v>26</v>
      </c>
      <c r="AL183" t="s">
        <v>26</v>
      </c>
      <c r="AM183" t="s">
        <v>26</v>
      </c>
      <c r="AN183" t="e">
        <v>#N/A</v>
      </c>
      <c r="AO183" t="s">
        <v>26</v>
      </c>
      <c r="AP183" t="s">
        <v>26</v>
      </c>
      <c r="AQ183" t="s">
        <v>26</v>
      </c>
      <c r="AR183" t="s">
        <v>26</v>
      </c>
      <c r="AS183" t="e">
        <v>#N/A</v>
      </c>
      <c r="AT183" t="s">
        <v>26</v>
      </c>
      <c r="AU183" t="s">
        <v>26</v>
      </c>
      <c r="AV183" t="e">
        <v>#N/A</v>
      </c>
      <c r="AW183" t="s">
        <v>26</v>
      </c>
      <c r="AX183" t="s">
        <v>26</v>
      </c>
      <c r="AY183" t="s">
        <v>26</v>
      </c>
      <c r="AZ183" t="s">
        <v>26</v>
      </c>
      <c r="BA183" t="s">
        <v>26</v>
      </c>
      <c r="BB183" t="s">
        <v>26</v>
      </c>
      <c r="BC183" t="s">
        <v>26</v>
      </c>
      <c r="BD183" t="s">
        <v>26</v>
      </c>
      <c r="BE183" t="s">
        <v>26</v>
      </c>
      <c r="BF183" t="s">
        <v>26</v>
      </c>
      <c r="BG183" t="s">
        <v>26</v>
      </c>
      <c r="BH183" t="s">
        <v>26</v>
      </c>
      <c r="BI183" t="s">
        <v>26</v>
      </c>
      <c r="BJ183" t="s">
        <v>26</v>
      </c>
      <c r="BK183" t="s">
        <v>26</v>
      </c>
      <c r="BL183" t="s">
        <v>26</v>
      </c>
      <c r="BM183" t="s">
        <v>26</v>
      </c>
      <c r="BN183" t="s">
        <v>26</v>
      </c>
      <c r="BO183" t="s">
        <v>26</v>
      </c>
      <c r="BP183" t="s">
        <v>26</v>
      </c>
      <c r="BQ183" t="s">
        <v>26</v>
      </c>
      <c r="BR183" t="s">
        <v>26</v>
      </c>
      <c r="BS183" t="s">
        <v>26</v>
      </c>
      <c r="BT183" t="s">
        <v>26</v>
      </c>
      <c r="BU183" t="s">
        <v>26</v>
      </c>
      <c r="BV183" t="s">
        <v>3140</v>
      </c>
    </row>
    <row r="184" spans="1:74" hidden="1" x14ac:dyDescent="0.25">
      <c r="A184" t="s">
        <v>1220</v>
      </c>
      <c r="B184" t="s">
        <v>1221</v>
      </c>
      <c r="C184">
        <v>301</v>
      </c>
      <c r="D184" t="s">
        <v>541</v>
      </c>
      <c r="E184" t="s">
        <v>2543</v>
      </c>
      <c r="F184" t="s">
        <v>1463</v>
      </c>
      <c r="G184" t="s">
        <v>1464</v>
      </c>
      <c r="H184" t="s">
        <v>854</v>
      </c>
      <c r="I184" t="s">
        <v>36</v>
      </c>
      <c r="J184" t="s">
        <v>542</v>
      </c>
      <c r="K184" t="s">
        <v>1794</v>
      </c>
      <c r="M184" t="s">
        <v>1795</v>
      </c>
      <c r="N184" t="s">
        <v>1796</v>
      </c>
      <c r="O184" t="s">
        <v>1797</v>
      </c>
      <c r="P184" t="s">
        <v>854</v>
      </c>
      <c r="Q184" t="s">
        <v>1232</v>
      </c>
      <c r="S184" t="s">
        <v>1798</v>
      </c>
      <c r="T184" t="s">
        <v>1072</v>
      </c>
      <c r="V184" t="s">
        <v>543</v>
      </c>
      <c r="W184" t="s">
        <v>544</v>
      </c>
      <c r="X184" t="s">
        <v>85</v>
      </c>
      <c r="Y184" t="s">
        <v>539</v>
      </c>
      <c r="Z184" t="s">
        <v>1076</v>
      </c>
      <c r="AA184" t="s">
        <v>1077</v>
      </c>
      <c r="AB184" t="s">
        <v>1076</v>
      </c>
      <c r="AC184" t="s">
        <v>26</v>
      </c>
      <c r="AD184" t="s">
        <v>3048</v>
      </c>
      <c r="AE184" t="s">
        <v>3049</v>
      </c>
      <c r="AF184" t="s">
        <v>26</v>
      </c>
      <c r="AG184" t="s">
        <v>26</v>
      </c>
      <c r="AH184" t="s">
        <v>26</v>
      </c>
      <c r="AI184" t="e">
        <v>#N/A</v>
      </c>
      <c r="AJ184" t="s">
        <v>26</v>
      </c>
      <c r="AK184" t="s">
        <v>26</v>
      </c>
      <c r="AL184" t="s">
        <v>26</v>
      </c>
      <c r="AM184" t="s">
        <v>26</v>
      </c>
      <c r="AN184" t="e">
        <v>#N/A</v>
      </c>
      <c r="AO184" t="s">
        <v>26</v>
      </c>
      <c r="AP184" t="s">
        <v>26</v>
      </c>
      <c r="AQ184" t="s">
        <v>26</v>
      </c>
      <c r="AR184" t="s">
        <v>26</v>
      </c>
      <c r="AS184" t="e">
        <v>#N/A</v>
      </c>
      <c r="AT184" t="s">
        <v>26</v>
      </c>
      <c r="AU184" t="s">
        <v>26</v>
      </c>
      <c r="AV184" t="e">
        <v>#N/A</v>
      </c>
      <c r="AW184" t="s">
        <v>26</v>
      </c>
      <c r="AX184" t="s">
        <v>26</v>
      </c>
      <c r="AY184" t="s">
        <v>26</v>
      </c>
      <c r="AZ184" t="s">
        <v>26</v>
      </c>
      <c r="BA184" t="s">
        <v>26</v>
      </c>
      <c r="BB184" t="s">
        <v>26</v>
      </c>
      <c r="BC184" t="s">
        <v>26</v>
      </c>
      <c r="BD184" t="s">
        <v>26</v>
      </c>
      <c r="BE184" t="s">
        <v>26</v>
      </c>
      <c r="BF184" t="s">
        <v>26</v>
      </c>
      <c r="BG184" t="s">
        <v>26</v>
      </c>
      <c r="BH184" t="s">
        <v>26</v>
      </c>
      <c r="BI184" t="s">
        <v>26</v>
      </c>
      <c r="BJ184" t="s">
        <v>26</v>
      </c>
      <c r="BK184" t="s">
        <v>26</v>
      </c>
      <c r="BL184" t="s">
        <v>26</v>
      </c>
      <c r="BM184" t="s">
        <v>26</v>
      </c>
      <c r="BN184" t="s">
        <v>26</v>
      </c>
      <c r="BO184" t="s">
        <v>26</v>
      </c>
      <c r="BP184" t="s">
        <v>26</v>
      </c>
      <c r="BQ184" t="s">
        <v>26</v>
      </c>
      <c r="BR184" t="s">
        <v>26</v>
      </c>
      <c r="BS184" t="s">
        <v>26</v>
      </c>
      <c r="BT184" t="s">
        <v>26</v>
      </c>
      <c r="BU184" t="s">
        <v>26</v>
      </c>
      <c r="BV184" t="s">
        <v>3142</v>
      </c>
    </row>
    <row r="185" spans="1:74" hidden="1" x14ac:dyDescent="0.25">
      <c r="A185" t="s">
        <v>1220</v>
      </c>
      <c r="B185" t="s">
        <v>1221</v>
      </c>
      <c r="C185">
        <v>301</v>
      </c>
      <c r="D185" t="s">
        <v>541</v>
      </c>
      <c r="E185" t="s">
        <v>2543</v>
      </c>
      <c r="F185" t="s">
        <v>1463</v>
      </c>
      <c r="G185" t="s">
        <v>1464</v>
      </c>
      <c r="H185" t="s">
        <v>854</v>
      </c>
      <c r="I185" t="s">
        <v>19</v>
      </c>
      <c r="J185" t="s">
        <v>542</v>
      </c>
      <c r="K185" t="s">
        <v>1794</v>
      </c>
      <c r="M185" t="s">
        <v>1795</v>
      </c>
      <c r="N185" t="s">
        <v>1796</v>
      </c>
      <c r="O185" t="s">
        <v>1797</v>
      </c>
      <c r="P185" t="s">
        <v>854</v>
      </c>
      <c r="Q185" t="s">
        <v>1232</v>
      </c>
      <c r="S185" t="s">
        <v>1798</v>
      </c>
      <c r="T185" t="s">
        <v>1072</v>
      </c>
      <c r="V185" t="s">
        <v>314</v>
      </c>
      <c r="W185" t="s">
        <v>1799</v>
      </c>
      <c r="X185" t="s">
        <v>1800</v>
      </c>
      <c r="Z185" t="s">
        <v>1072</v>
      </c>
      <c r="AC185" t="s">
        <v>26</v>
      </c>
      <c r="AD185" t="s">
        <v>3048</v>
      </c>
      <c r="AE185" t="s">
        <v>3049</v>
      </c>
      <c r="AF185" t="s">
        <v>26</v>
      </c>
      <c r="AG185" t="s">
        <v>26</v>
      </c>
      <c r="AH185" t="s">
        <v>26</v>
      </c>
      <c r="AI185" t="e">
        <v>#N/A</v>
      </c>
      <c r="AJ185" t="s">
        <v>26</v>
      </c>
      <c r="AK185" t="s">
        <v>26</v>
      </c>
      <c r="AL185" t="s">
        <v>26</v>
      </c>
      <c r="AM185" t="s">
        <v>26</v>
      </c>
      <c r="AN185" t="e">
        <v>#N/A</v>
      </c>
      <c r="AO185" t="s">
        <v>26</v>
      </c>
      <c r="AP185" t="s">
        <v>26</v>
      </c>
      <c r="AQ185" t="s">
        <v>26</v>
      </c>
      <c r="AR185" t="s">
        <v>26</v>
      </c>
      <c r="AS185" t="e">
        <v>#N/A</v>
      </c>
      <c r="AT185" t="s">
        <v>26</v>
      </c>
      <c r="AU185" t="s">
        <v>26</v>
      </c>
      <c r="AV185" t="e">
        <v>#N/A</v>
      </c>
      <c r="AW185" t="s">
        <v>26</v>
      </c>
      <c r="AX185" t="s">
        <v>26</v>
      </c>
      <c r="AY185" t="s">
        <v>26</v>
      </c>
      <c r="AZ185" t="s">
        <v>26</v>
      </c>
      <c r="BA185" t="s">
        <v>26</v>
      </c>
      <c r="BB185" t="s">
        <v>26</v>
      </c>
      <c r="BC185" t="s">
        <v>26</v>
      </c>
      <c r="BD185" t="s">
        <v>26</v>
      </c>
      <c r="BE185" t="s">
        <v>26</v>
      </c>
      <c r="BF185" t="s">
        <v>26</v>
      </c>
      <c r="BG185" t="s">
        <v>26</v>
      </c>
      <c r="BH185" t="s">
        <v>26</v>
      </c>
      <c r="BI185" t="s">
        <v>26</v>
      </c>
      <c r="BJ185" t="s">
        <v>26</v>
      </c>
      <c r="BK185" t="s">
        <v>26</v>
      </c>
      <c r="BL185" t="s">
        <v>26</v>
      </c>
      <c r="BM185" t="s">
        <v>26</v>
      </c>
      <c r="BN185" t="s">
        <v>26</v>
      </c>
      <c r="BO185" t="s">
        <v>26</v>
      </c>
      <c r="BP185" t="s">
        <v>26</v>
      </c>
      <c r="BQ185" t="s">
        <v>26</v>
      </c>
      <c r="BR185" t="s">
        <v>26</v>
      </c>
      <c r="BS185" t="s">
        <v>26</v>
      </c>
      <c r="BT185" t="s">
        <v>26</v>
      </c>
      <c r="BU185" t="s">
        <v>26</v>
      </c>
      <c r="BV185" t="s">
        <v>26</v>
      </c>
    </row>
    <row r="186" spans="1:74" hidden="1" x14ac:dyDescent="0.25">
      <c r="A186" t="s">
        <v>1220</v>
      </c>
      <c r="B186" t="s">
        <v>1221</v>
      </c>
      <c r="C186">
        <v>302</v>
      </c>
      <c r="D186" t="s">
        <v>547</v>
      </c>
      <c r="E186" t="s">
        <v>547</v>
      </c>
      <c r="F186" t="s">
        <v>1801</v>
      </c>
      <c r="G186" t="s">
        <v>1559</v>
      </c>
      <c r="H186" t="s">
        <v>667</v>
      </c>
      <c r="I186" t="s">
        <v>57</v>
      </c>
      <c r="J186" t="s">
        <v>1802</v>
      </c>
      <c r="K186" t="s">
        <v>1803</v>
      </c>
      <c r="M186" t="s">
        <v>1804</v>
      </c>
      <c r="N186" t="s">
        <v>1559</v>
      </c>
      <c r="O186" t="s">
        <v>1805</v>
      </c>
      <c r="P186" t="s">
        <v>667</v>
      </c>
      <c r="Q186" t="s">
        <v>1232</v>
      </c>
      <c r="T186" t="s">
        <v>1078</v>
      </c>
      <c r="V186" t="s">
        <v>549</v>
      </c>
      <c r="W186" t="s">
        <v>550</v>
      </c>
      <c r="X186" t="s">
        <v>156</v>
      </c>
      <c r="Y186" t="s">
        <v>545</v>
      </c>
      <c r="Z186" t="s">
        <v>1080</v>
      </c>
      <c r="AA186" t="s">
        <v>1080</v>
      </c>
      <c r="AC186" t="s">
        <v>26</v>
      </c>
      <c r="AD186" t="s">
        <v>3050</v>
      </c>
      <c r="AE186" t="s">
        <v>3051</v>
      </c>
      <c r="AF186" t="s">
        <v>3052</v>
      </c>
      <c r="AG186" t="s">
        <v>3053</v>
      </c>
      <c r="AH186" t="s">
        <v>1559</v>
      </c>
      <c r="AI186" t="e">
        <v>#N/A</v>
      </c>
      <c r="AJ186" t="s">
        <v>3054</v>
      </c>
      <c r="AK186" t="s">
        <v>26</v>
      </c>
      <c r="AL186" t="s">
        <v>26</v>
      </c>
      <c r="AM186" t="s">
        <v>26</v>
      </c>
      <c r="AN186" t="e">
        <v>#N/A</v>
      </c>
      <c r="AO186" t="s">
        <v>26</v>
      </c>
      <c r="AP186" t="s">
        <v>26</v>
      </c>
      <c r="AQ186" t="s">
        <v>26</v>
      </c>
      <c r="AR186" t="s">
        <v>26</v>
      </c>
      <c r="AS186" t="e">
        <v>#N/A</v>
      </c>
      <c r="AT186" t="s">
        <v>26</v>
      </c>
      <c r="AU186" t="s">
        <v>26</v>
      </c>
      <c r="AV186" t="e">
        <v>#N/A</v>
      </c>
      <c r="AW186" t="s">
        <v>26</v>
      </c>
      <c r="AX186" t="s">
        <v>26</v>
      </c>
      <c r="AY186" t="s">
        <v>26</v>
      </c>
      <c r="AZ186" t="s">
        <v>26</v>
      </c>
      <c r="BA186" t="s">
        <v>26</v>
      </c>
      <c r="BB186" t="s">
        <v>26</v>
      </c>
      <c r="BC186" t="s">
        <v>26</v>
      </c>
      <c r="BD186" t="s">
        <v>26</v>
      </c>
      <c r="BE186" t="s">
        <v>26</v>
      </c>
      <c r="BF186" t="s">
        <v>26</v>
      </c>
      <c r="BG186" t="s">
        <v>26</v>
      </c>
      <c r="BH186" t="s">
        <v>26</v>
      </c>
      <c r="BI186" t="s">
        <v>26</v>
      </c>
      <c r="BJ186" t="s">
        <v>26</v>
      </c>
      <c r="BK186" t="s">
        <v>26</v>
      </c>
      <c r="BL186" t="s">
        <v>26</v>
      </c>
      <c r="BM186" t="s">
        <v>26</v>
      </c>
      <c r="BN186" t="s">
        <v>26</v>
      </c>
      <c r="BO186" t="s">
        <v>26</v>
      </c>
      <c r="BP186" t="s">
        <v>26</v>
      </c>
      <c r="BQ186" t="s">
        <v>26</v>
      </c>
      <c r="BR186" t="s">
        <v>26</v>
      </c>
      <c r="BS186" t="s">
        <v>26</v>
      </c>
      <c r="BT186" t="s">
        <v>26</v>
      </c>
      <c r="BU186" t="s">
        <v>26</v>
      </c>
      <c r="BV186" t="s">
        <v>3140</v>
      </c>
    </row>
    <row r="187" spans="1:74" hidden="1" x14ac:dyDescent="0.25">
      <c r="A187" t="s">
        <v>1220</v>
      </c>
      <c r="B187" t="s">
        <v>1221</v>
      </c>
      <c r="C187">
        <v>302</v>
      </c>
      <c r="D187" t="s">
        <v>547</v>
      </c>
      <c r="E187" t="s">
        <v>547</v>
      </c>
      <c r="F187" t="s">
        <v>1801</v>
      </c>
      <c r="G187" t="s">
        <v>1559</v>
      </c>
      <c r="H187" t="s">
        <v>667</v>
      </c>
      <c r="I187" t="s">
        <v>57</v>
      </c>
      <c r="J187" t="s">
        <v>1806</v>
      </c>
      <c r="K187" t="s">
        <v>1803</v>
      </c>
      <c r="M187" t="s">
        <v>1804</v>
      </c>
      <c r="N187" t="s">
        <v>1559</v>
      </c>
      <c r="O187" t="s">
        <v>1805</v>
      </c>
      <c r="P187" t="s">
        <v>667</v>
      </c>
      <c r="Q187" t="s">
        <v>1232</v>
      </c>
      <c r="T187" t="s">
        <v>1078</v>
      </c>
      <c r="V187" t="s">
        <v>549</v>
      </c>
      <c r="W187" t="s">
        <v>550</v>
      </c>
      <c r="X187" t="s">
        <v>24</v>
      </c>
      <c r="Y187" t="s">
        <v>545</v>
      </c>
      <c r="Z187" t="s">
        <v>1080</v>
      </c>
      <c r="AA187" t="s">
        <v>1080</v>
      </c>
      <c r="AC187" t="s">
        <v>26</v>
      </c>
      <c r="AD187" t="s">
        <v>3050</v>
      </c>
      <c r="AE187" t="s">
        <v>3051</v>
      </c>
      <c r="AF187" t="s">
        <v>3052</v>
      </c>
      <c r="AG187" t="s">
        <v>3053</v>
      </c>
      <c r="AH187" t="s">
        <v>1559</v>
      </c>
      <c r="AI187" t="e">
        <v>#N/A</v>
      </c>
      <c r="AJ187" t="s">
        <v>3054</v>
      </c>
      <c r="AK187" t="s">
        <v>26</v>
      </c>
      <c r="AL187" t="s">
        <v>26</v>
      </c>
      <c r="AM187" t="s">
        <v>26</v>
      </c>
      <c r="AN187" t="e">
        <v>#N/A</v>
      </c>
      <c r="AO187" t="s">
        <v>26</v>
      </c>
      <c r="AP187" t="s">
        <v>26</v>
      </c>
      <c r="AQ187" t="s">
        <v>26</v>
      </c>
      <c r="AR187" t="s">
        <v>26</v>
      </c>
      <c r="AS187" t="e">
        <v>#N/A</v>
      </c>
      <c r="AT187" t="s">
        <v>26</v>
      </c>
      <c r="AU187" t="s">
        <v>26</v>
      </c>
      <c r="AV187" t="e">
        <v>#N/A</v>
      </c>
      <c r="AW187" t="s">
        <v>26</v>
      </c>
      <c r="AX187" t="s">
        <v>26</v>
      </c>
      <c r="AY187" t="s">
        <v>26</v>
      </c>
      <c r="AZ187" t="s">
        <v>26</v>
      </c>
      <c r="BA187" t="s">
        <v>26</v>
      </c>
      <c r="BB187" t="s">
        <v>26</v>
      </c>
      <c r="BC187" t="s">
        <v>26</v>
      </c>
      <c r="BD187" t="s">
        <v>26</v>
      </c>
      <c r="BE187" t="s">
        <v>26</v>
      </c>
      <c r="BF187" t="s">
        <v>26</v>
      </c>
      <c r="BG187" t="s">
        <v>26</v>
      </c>
      <c r="BH187" t="s">
        <v>26</v>
      </c>
      <c r="BI187" t="s">
        <v>26</v>
      </c>
      <c r="BJ187" t="s">
        <v>26</v>
      </c>
      <c r="BK187" t="s">
        <v>26</v>
      </c>
      <c r="BL187" t="s">
        <v>26</v>
      </c>
      <c r="BM187" t="s">
        <v>26</v>
      </c>
      <c r="BN187" t="s">
        <v>26</v>
      </c>
      <c r="BO187" t="s">
        <v>26</v>
      </c>
      <c r="BP187" t="s">
        <v>26</v>
      </c>
      <c r="BQ187" t="s">
        <v>26</v>
      </c>
      <c r="BR187" t="s">
        <v>26</v>
      </c>
      <c r="BS187" t="s">
        <v>26</v>
      </c>
      <c r="BT187" t="s">
        <v>26</v>
      </c>
      <c r="BU187" t="s">
        <v>26</v>
      </c>
      <c r="BV187" t="s">
        <v>3140</v>
      </c>
    </row>
    <row r="188" spans="1:74" hidden="1" x14ac:dyDescent="0.25">
      <c r="A188" t="s">
        <v>1220</v>
      </c>
      <c r="B188" t="s">
        <v>1221</v>
      </c>
      <c r="C188">
        <v>303</v>
      </c>
      <c r="D188" t="s">
        <v>554</v>
      </c>
      <c r="E188" t="s">
        <v>554</v>
      </c>
      <c r="F188" t="s">
        <v>1807</v>
      </c>
      <c r="G188" t="s">
        <v>1224</v>
      </c>
      <c r="H188" t="s">
        <v>667</v>
      </c>
      <c r="I188" t="s">
        <v>639</v>
      </c>
      <c r="J188" t="s">
        <v>1808</v>
      </c>
      <c r="K188" t="s">
        <v>1809</v>
      </c>
      <c r="M188" t="s">
        <v>1810</v>
      </c>
      <c r="N188" t="s">
        <v>1224</v>
      </c>
      <c r="O188">
        <v>31757</v>
      </c>
      <c r="P188" t="s">
        <v>667</v>
      </c>
      <c r="Q188" t="s">
        <v>1232</v>
      </c>
      <c r="S188" t="s">
        <v>1811</v>
      </c>
      <c r="V188" t="s">
        <v>52</v>
      </c>
      <c r="W188" t="s">
        <v>1812</v>
      </c>
      <c r="X188" t="s">
        <v>1093</v>
      </c>
      <c r="AC188" t="s">
        <v>26</v>
      </c>
      <c r="AD188" t="s">
        <v>3055</v>
      </c>
      <c r="AE188" t="s">
        <v>3056</v>
      </c>
      <c r="AF188" t="s">
        <v>3057</v>
      </c>
      <c r="AG188" t="s">
        <v>2599</v>
      </c>
      <c r="AH188" t="s">
        <v>1224</v>
      </c>
      <c r="AI188" t="e">
        <v>#N/A</v>
      </c>
      <c r="AJ188" t="s">
        <v>26</v>
      </c>
      <c r="AK188" t="s">
        <v>26</v>
      </c>
      <c r="AL188" t="s">
        <v>26</v>
      </c>
      <c r="AM188" t="s">
        <v>26</v>
      </c>
      <c r="AN188" t="e">
        <v>#N/A</v>
      </c>
      <c r="AO188" t="s">
        <v>26</v>
      </c>
      <c r="AP188" t="s">
        <v>26</v>
      </c>
      <c r="AQ188" t="s">
        <v>26</v>
      </c>
      <c r="AR188" t="s">
        <v>26</v>
      </c>
      <c r="AS188" t="e">
        <v>#N/A</v>
      </c>
      <c r="AT188" t="s">
        <v>26</v>
      </c>
      <c r="AU188" t="s">
        <v>26</v>
      </c>
      <c r="AV188" t="e">
        <v>#N/A</v>
      </c>
      <c r="AW188" t="s">
        <v>3058</v>
      </c>
      <c r="AX188" t="s">
        <v>3059</v>
      </c>
      <c r="AY188" t="s">
        <v>26</v>
      </c>
      <c r="AZ188" t="s">
        <v>1545</v>
      </c>
      <c r="BA188" t="s">
        <v>1810</v>
      </c>
      <c r="BB188" t="s">
        <v>3060</v>
      </c>
      <c r="BC188" t="s">
        <v>3061</v>
      </c>
      <c r="BD188" t="s">
        <v>26</v>
      </c>
      <c r="BE188" t="s">
        <v>26</v>
      </c>
      <c r="BF188" t="s">
        <v>26</v>
      </c>
      <c r="BG188" t="s">
        <v>26</v>
      </c>
      <c r="BH188" t="s">
        <v>26</v>
      </c>
      <c r="BI188" t="s">
        <v>26</v>
      </c>
      <c r="BJ188" t="s">
        <v>26</v>
      </c>
      <c r="BK188" t="s">
        <v>26</v>
      </c>
      <c r="BL188" t="s">
        <v>26</v>
      </c>
      <c r="BM188" t="s">
        <v>26</v>
      </c>
      <c r="BN188" t="s">
        <v>26</v>
      </c>
      <c r="BO188" t="s">
        <v>26</v>
      </c>
      <c r="BP188" t="s">
        <v>26</v>
      </c>
      <c r="BQ188" t="s">
        <v>26</v>
      </c>
      <c r="BR188" t="s">
        <v>26</v>
      </c>
      <c r="BS188" t="s">
        <v>26</v>
      </c>
      <c r="BT188" t="s">
        <v>26</v>
      </c>
      <c r="BU188" t="s">
        <v>26</v>
      </c>
      <c r="BV188" t="s">
        <v>26</v>
      </c>
    </row>
    <row r="189" spans="1:74" hidden="1" x14ac:dyDescent="0.25">
      <c r="A189" t="s">
        <v>1220</v>
      </c>
      <c r="B189" t="s">
        <v>1221</v>
      </c>
      <c r="C189">
        <v>303</v>
      </c>
      <c r="D189" t="s">
        <v>554</v>
      </c>
      <c r="E189" t="s">
        <v>554</v>
      </c>
      <c r="F189" t="s">
        <v>1807</v>
      </c>
      <c r="G189" t="s">
        <v>1224</v>
      </c>
      <c r="H189" t="s">
        <v>667</v>
      </c>
      <c r="I189" t="s">
        <v>19</v>
      </c>
      <c r="J189" t="s">
        <v>555</v>
      </c>
      <c r="K189" t="s">
        <v>1813</v>
      </c>
      <c r="M189" t="s">
        <v>1280</v>
      </c>
      <c r="N189" t="s">
        <v>1224</v>
      </c>
      <c r="O189">
        <v>30303</v>
      </c>
      <c r="P189" t="s">
        <v>667</v>
      </c>
      <c r="Q189" t="s">
        <v>1814</v>
      </c>
      <c r="S189" t="s">
        <v>1815</v>
      </c>
      <c r="T189" t="s">
        <v>1081</v>
      </c>
      <c r="V189" t="s">
        <v>556</v>
      </c>
      <c r="W189" t="s">
        <v>557</v>
      </c>
      <c r="X189" t="s">
        <v>558</v>
      </c>
      <c r="Y189" t="s">
        <v>552</v>
      </c>
      <c r="Z189" t="s">
        <v>1081</v>
      </c>
      <c r="AC189" t="s">
        <v>26</v>
      </c>
      <c r="AD189" t="s">
        <v>3055</v>
      </c>
      <c r="AE189" t="s">
        <v>3056</v>
      </c>
      <c r="AF189" t="s">
        <v>3057</v>
      </c>
      <c r="AG189" t="s">
        <v>2599</v>
      </c>
      <c r="AH189" t="s">
        <v>1224</v>
      </c>
      <c r="AI189" t="e">
        <v>#N/A</v>
      </c>
      <c r="AJ189" t="s">
        <v>26</v>
      </c>
      <c r="AK189" t="s">
        <v>26</v>
      </c>
      <c r="AL189" t="s">
        <v>26</v>
      </c>
      <c r="AM189" t="s">
        <v>26</v>
      </c>
      <c r="AN189" t="e">
        <v>#N/A</v>
      </c>
      <c r="AO189" t="s">
        <v>26</v>
      </c>
      <c r="AP189" t="s">
        <v>26</v>
      </c>
      <c r="AQ189" t="s">
        <v>26</v>
      </c>
      <c r="AR189" t="s">
        <v>26</v>
      </c>
      <c r="AS189" t="e">
        <v>#N/A</v>
      </c>
      <c r="AT189" t="s">
        <v>26</v>
      </c>
      <c r="AU189" t="s">
        <v>26</v>
      </c>
      <c r="AV189" t="e">
        <v>#N/A</v>
      </c>
      <c r="AW189" t="s">
        <v>3058</v>
      </c>
      <c r="AX189" t="s">
        <v>3059</v>
      </c>
      <c r="AY189" t="s">
        <v>26</v>
      </c>
      <c r="AZ189" t="s">
        <v>1545</v>
      </c>
      <c r="BA189" t="s">
        <v>1810</v>
      </c>
      <c r="BB189" t="s">
        <v>3060</v>
      </c>
      <c r="BC189" t="s">
        <v>3061</v>
      </c>
      <c r="BD189" t="s">
        <v>26</v>
      </c>
      <c r="BE189" t="s">
        <v>26</v>
      </c>
      <c r="BF189" t="s">
        <v>26</v>
      </c>
      <c r="BG189" t="s">
        <v>26</v>
      </c>
      <c r="BH189" t="s">
        <v>26</v>
      </c>
      <c r="BI189" t="s">
        <v>26</v>
      </c>
      <c r="BJ189" t="s">
        <v>26</v>
      </c>
      <c r="BK189" t="s">
        <v>26</v>
      </c>
      <c r="BL189" t="s">
        <v>26</v>
      </c>
      <c r="BM189" t="s">
        <v>26</v>
      </c>
      <c r="BN189" t="s">
        <v>26</v>
      </c>
      <c r="BO189" t="s">
        <v>26</v>
      </c>
      <c r="BP189" t="s">
        <v>26</v>
      </c>
      <c r="BQ189" t="s">
        <v>26</v>
      </c>
      <c r="BR189" t="s">
        <v>26</v>
      </c>
      <c r="BS189" t="s">
        <v>26</v>
      </c>
      <c r="BT189" t="s">
        <v>26</v>
      </c>
      <c r="BU189" t="s">
        <v>26</v>
      </c>
      <c r="BV189" t="s">
        <v>3140</v>
      </c>
    </row>
    <row r="190" spans="1:74" hidden="1" x14ac:dyDescent="0.25">
      <c r="A190" t="s">
        <v>1220</v>
      </c>
      <c r="B190" t="s">
        <v>1221</v>
      </c>
      <c r="C190">
        <v>304</v>
      </c>
      <c r="D190" t="s">
        <v>561</v>
      </c>
      <c r="E190" t="s">
        <v>2544</v>
      </c>
      <c r="F190" t="s">
        <v>1816</v>
      </c>
      <c r="G190" t="s">
        <v>1796</v>
      </c>
      <c r="H190" t="s">
        <v>854</v>
      </c>
      <c r="I190" t="s">
        <v>36</v>
      </c>
      <c r="J190" t="s">
        <v>562</v>
      </c>
      <c r="K190" t="s">
        <v>1817</v>
      </c>
      <c r="L190" t="s">
        <v>1818</v>
      </c>
      <c r="M190" t="s">
        <v>1795</v>
      </c>
      <c r="N190" t="s">
        <v>1796</v>
      </c>
      <c r="O190" t="s">
        <v>1819</v>
      </c>
      <c r="P190" t="s">
        <v>854</v>
      </c>
      <c r="Q190" t="s">
        <v>1232</v>
      </c>
      <c r="R190" t="s">
        <v>559</v>
      </c>
      <c r="T190" t="s">
        <v>1082</v>
      </c>
      <c r="V190" t="s">
        <v>60</v>
      </c>
      <c r="W190" t="s">
        <v>1820</v>
      </c>
      <c r="X190" t="s">
        <v>1821</v>
      </c>
      <c r="Z190" t="s">
        <v>1082</v>
      </c>
      <c r="AC190" t="s">
        <v>26</v>
      </c>
      <c r="AD190" t="s">
        <v>3062</v>
      </c>
      <c r="AE190" t="s">
        <v>3063</v>
      </c>
      <c r="AF190" t="s">
        <v>26</v>
      </c>
      <c r="AG190" t="s">
        <v>26</v>
      </c>
      <c r="AH190" t="s">
        <v>26</v>
      </c>
      <c r="AI190" t="e">
        <v>#N/A</v>
      </c>
      <c r="AJ190" t="s">
        <v>26</v>
      </c>
      <c r="AK190" t="s">
        <v>26</v>
      </c>
      <c r="AL190" t="s">
        <v>26</v>
      </c>
      <c r="AM190" t="s">
        <v>26</v>
      </c>
      <c r="AN190" t="e">
        <v>#N/A</v>
      </c>
      <c r="AO190" t="s">
        <v>26</v>
      </c>
      <c r="AP190" t="s">
        <v>26</v>
      </c>
      <c r="AQ190" t="s">
        <v>26</v>
      </c>
      <c r="AR190" t="s">
        <v>26</v>
      </c>
      <c r="AS190" t="e">
        <v>#N/A</v>
      </c>
      <c r="AT190" t="s">
        <v>26</v>
      </c>
      <c r="AU190" t="s">
        <v>26</v>
      </c>
      <c r="AV190" t="e">
        <v>#N/A</v>
      </c>
      <c r="AW190" t="s">
        <v>26</v>
      </c>
      <c r="AX190" t="s">
        <v>26</v>
      </c>
      <c r="AY190" t="s">
        <v>26</v>
      </c>
      <c r="AZ190" t="s">
        <v>26</v>
      </c>
      <c r="BA190" t="s">
        <v>26</v>
      </c>
      <c r="BB190" t="s">
        <v>26</v>
      </c>
      <c r="BC190" t="s">
        <v>26</v>
      </c>
      <c r="BD190" t="s">
        <v>26</v>
      </c>
      <c r="BE190" t="s">
        <v>26</v>
      </c>
      <c r="BF190" t="s">
        <v>26</v>
      </c>
      <c r="BG190" t="s">
        <v>26</v>
      </c>
      <c r="BH190" t="s">
        <v>26</v>
      </c>
      <c r="BI190" t="s">
        <v>26</v>
      </c>
      <c r="BJ190" t="s">
        <v>26</v>
      </c>
      <c r="BK190" t="s">
        <v>26</v>
      </c>
      <c r="BL190" t="s">
        <v>26</v>
      </c>
      <c r="BM190" t="s">
        <v>26</v>
      </c>
      <c r="BN190" t="s">
        <v>26</v>
      </c>
      <c r="BO190" t="s">
        <v>26</v>
      </c>
      <c r="BP190" t="s">
        <v>26</v>
      </c>
      <c r="BQ190" t="s">
        <v>26</v>
      </c>
      <c r="BR190" t="s">
        <v>26</v>
      </c>
      <c r="BS190" t="s">
        <v>26</v>
      </c>
      <c r="BT190" t="s">
        <v>26</v>
      </c>
      <c r="BU190" t="s">
        <v>3142</v>
      </c>
      <c r="BV190" t="s">
        <v>26</v>
      </c>
    </row>
    <row r="191" spans="1:74" hidden="1" x14ac:dyDescent="0.25">
      <c r="A191" t="s">
        <v>1220</v>
      </c>
      <c r="B191" t="s">
        <v>1221</v>
      </c>
      <c r="C191">
        <v>304</v>
      </c>
      <c r="D191" t="s">
        <v>561</v>
      </c>
      <c r="E191" t="s">
        <v>2544</v>
      </c>
      <c r="F191" t="s">
        <v>1816</v>
      </c>
      <c r="G191" t="s">
        <v>1796</v>
      </c>
      <c r="H191" t="s">
        <v>854</v>
      </c>
      <c r="I191" t="s">
        <v>19</v>
      </c>
      <c r="J191" t="s">
        <v>562</v>
      </c>
      <c r="K191" t="s">
        <v>1817</v>
      </c>
      <c r="L191" t="s">
        <v>1818</v>
      </c>
      <c r="M191" t="s">
        <v>1795</v>
      </c>
      <c r="N191" t="s">
        <v>1796</v>
      </c>
      <c r="O191" t="s">
        <v>1819</v>
      </c>
      <c r="P191" t="s">
        <v>854</v>
      </c>
      <c r="Q191" t="s">
        <v>1232</v>
      </c>
      <c r="R191" t="s">
        <v>559</v>
      </c>
      <c r="T191" t="s">
        <v>1082</v>
      </c>
      <c r="V191" t="s">
        <v>1822</v>
      </c>
      <c r="W191" t="s">
        <v>1823</v>
      </c>
      <c r="X191" t="s">
        <v>470</v>
      </c>
      <c r="Z191" t="s">
        <v>1082</v>
      </c>
      <c r="AC191" t="s">
        <v>26</v>
      </c>
      <c r="AD191" t="s">
        <v>3062</v>
      </c>
      <c r="AE191" t="s">
        <v>3063</v>
      </c>
      <c r="AF191" t="s">
        <v>26</v>
      </c>
      <c r="AG191" t="s">
        <v>26</v>
      </c>
      <c r="AH191" t="s">
        <v>26</v>
      </c>
      <c r="AI191" t="e">
        <v>#N/A</v>
      </c>
      <c r="AJ191" t="s">
        <v>26</v>
      </c>
      <c r="AK191" t="s">
        <v>26</v>
      </c>
      <c r="AL191" t="s">
        <v>26</v>
      </c>
      <c r="AM191" t="s">
        <v>26</v>
      </c>
      <c r="AN191" t="e">
        <v>#N/A</v>
      </c>
      <c r="AO191" t="s">
        <v>26</v>
      </c>
      <c r="AP191" t="s">
        <v>26</v>
      </c>
      <c r="AQ191" t="s">
        <v>26</v>
      </c>
      <c r="AR191" t="s">
        <v>26</v>
      </c>
      <c r="AS191" t="e">
        <v>#N/A</v>
      </c>
      <c r="AT191" t="s">
        <v>26</v>
      </c>
      <c r="AU191" t="s">
        <v>26</v>
      </c>
      <c r="AV191" t="e">
        <v>#N/A</v>
      </c>
      <c r="AW191" t="s">
        <v>26</v>
      </c>
      <c r="AX191" t="s">
        <v>26</v>
      </c>
      <c r="AY191" t="s">
        <v>26</v>
      </c>
      <c r="AZ191" t="s">
        <v>26</v>
      </c>
      <c r="BA191" t="s">
        <v>26</v>
      </c>
      <c r="BB191" t="s">
        <v>26</v>
      </c>
      <c r="BC191" t="s">
        <v>26</v>
      </c>
      <c r="BD191" t="s">
        <v>26</v>
      </c>
      <c r="BE191" t="s">
        <v>26</v>
      </c>
      <c r="BF191" t="s">
        <v>26</v>
      </c>
      <c r="BG191" t="s">
        <v>26</v>
      </c>
      <c r="BH191" t="s">
        <v>26</v>
      </c>
      <c r="BI191" t="s">
        <v>26</v>
      </c>
      <c r="BJ191" t="s">
        <v>26</v>
      </c>
      <c r="BK191" t="s">
        <v>26</v>
      </c>
      <c r="BL191" t="s">
        <v>26</v>
      </c>
      <c r="BM191" t="s">
        <v>26</v>
      </c>
      <c r="BN191" t="s">
        <v>26</v>
      </c>
      <c r="BO191" t="s">
        <v>26</v>
      </c>
      <c r="BP191" t="s">
        <v>26</v>
      </c>
      <c r="BQ191" t="s">
        <v>26</v>
      </c>
      <c r="BR191" t="s">
        <v>26</v>
      </c>
      <c r="BS191" t="s">
        <v>26</v>
      </c>
      <c r="BT191" t="s">
        <v>26</v>
      </c>
      <c r="BU191" t="s">
        <v>3142</v>
      </c>
      <c r="BV191" t="s">
        <v>26</v>
      </c>
    </row>
    <row r="192" spans="1:74" hidden="1" x14ac:dyDescent="0.25">
      <c r="A192" t="s">
        <v>1220</v>
      </c>
      <c r="B192" t="s">
        <v>1221</v>
      </c>
      <c r="C192">
        <v>305</v>
      </c>
      <c r="D192" t="s">
        <v>565</v>
      </c>
      <c r="E192" t="s">
        <v>565</v>
      </c>
      <c r="F192" t="s">
        <v>1268</v>
      </c>
      <c r="G192" t="s">
        <v>1269</v>
      </c>
      <c r="H192" t="s">
        <v>667</v>
      </c>
      <c r="I192" t="s">
        <v>19</v>
      </c>
      <c r="J192" t="s">
        <v>566</v>
      </c>
      <c r="K192" t="s">
        <v>1824</v>
      </c>
      <c r="M192" t="s">
        <v>1341</v>
      </c>
      <c r="N192" t="s">
        <v>1269</v>
      </c>
      <c r="O192">
        <v>85027</v>
      </c>
      <c r="P192" t="s">
        <v>667</v>
      </c>
      <c r="Q192" t="s">
        <v>1232</v>
      </c>
      <c r="T192" t="s">
        <v>1084</v>
      </c>
      <c r="V192" t="s">
        <v>567</v>
      </c>
      <c r="W192" t="s">
        <v>568</v>
      </c>
      <c r="Y192" t="s">
        <v>563</v>
      </c>
      <c r="Z192" t="s">
        <v>1084</v>
      </c>
      <c r="AC192" t="s">
        <v>26</v>
      </c>
      <c r="AD192" t="s">
        <v>3064</v>
      </c>
      <c r="AE192" t="s">
        <v>3065</v>
      </c>
      <c r="AF192" t="s">
        <v>3066</v>
      </c>
      <c r="AG192" t="s">
        <v>3024</v>
      </c>
      <c r="AH192" t="s">
        <v>1269</v>
      </c>
      <c r="AI192" t="e">
        <v>#N/A</v>
      </c>
      <c r="AJ192" t="s">
        <v>26</v>
      </c>
      <c r="AK192" t="s">
        <v>26</v>
      </c>
      <c r="AL192" t="s">
        <v>26</v>
      </c>
      <c r="AM192" t="s">
        <v>26</v>
      </c>
      <c r="AN192" t="e">
        <v>#N/A</v>
      </c>
      <c r="AO192" t="s">
        <v>26</v>
      </c>
      <c r="AP192" t="s">
        <v>26</v>
      </c>
      <c r="AQ192" t="s">
        <v>26</v>
      </c>
      <c r="AR192" t="s">
        <v>26</v>
      </c>
      <c r="AS192" t="e">
        <v>#N/A</v>
      </c>
      <c r="AT192" t="s">
        <v>26</v>
      </c>
      <c r="AU192" t="s">
        <v>26</v>
      </c>
      <c r="AV192" t="e">
        <v>#N/A</v>
      </c>
      <c r="AW192" t="s">
        <v>26</v>
      </c>
      <c r="AX192" t="s">
        <v>26</v>
      </c>
      <c r="AY192" t="s">
        <v>26</v>
      </c>
      <c r="AZ192" t="s">
        <v>26</v>
      </c>
      <c r="BA192" t="s">
        <v>26</v>
      </c>
      <c r="BB192" t="s">
        <v>26</v>
      </c>
      <c r="BC192" t="s">
        <v>26</v>
      </c>
      <c r="BD192" t="s">
        <v>26</v>
      </c>
      <c r="BE192" t="s">
        <v>26</v>
      </c>
      <c r="BF192" t="s">
        <v>26</v>
      </c>
      <c r="BG192" t="s">
        <v>26</v>
      </c>
      <c r="BH192" t="s">
        <v>26</v>
      </c>
      <c r="BI192" t="s">
        <v>26</v>
      </c>
      <c r="BJ192" t="s">
        <v>26</v>
      </c>
      <c r="BK192" t="s">
        <v>26</v>
      </c>
      <c r="BL192" t="s">
        <v>26</v>
      </c>
      <c r="BM192" t="s">
        <v>26</v>
      </c>
      <c r="BN192" t="s">
        <v>26</v>
      </c>
      <c r="BO192" t="s">
        <v>26</v>
      </c>
      <c r="BP192" t="s">
        <v>26</v>
      </c>
      <c r="BQ192" t="s">
        <v>26</v>
      </c>
      <c r="BR192" t="s">
        <v>26</v>
      </c>
      <c r="BS192" t="s">
        <v>26</v>
      </c>
      <c r="BT192" t="s">
        <v>26</v>
      </c>
      <c r="BU192" t="s">
        <v>26</v>
      </c>
      <c r="BV192" t="s">
        <v>3140</v>
      </c>
    </row>
    <row r="193" spans="1:75" hidden="1" x14ac:dyDescent="0.25">
      <c r="A193" t="s">
        <v>1220</v>
      </c>
      <c r="B193" t="s">
        <v>1221</v>
      </c>
      <c r="C193">
        <v>306</v>
      </c>
      <c r="D193" t="s">
        <v>571</v>
      </c>
      <c r="E193" t="s">
        <v>571</v>
      </c>
      <c r="G193" t="s">
        <v>1629</v>
      </c>
      <c r="H193" t="s">
        <v>667</v>
      </c>
      <c r="I193" t="s">
        <v>36</v>
      </c>
      <c r="J193" t="s">
        <v>572</v>
      </c>
      <c r="K193" t="s">
        <v>1825</v>
      </c>
      <c r="M193" t="s">
        <v>1826</v>
      </c>
      <c r="N193" t="s">
        <v>1629</v>
      </c>
      <c r="O193">
        <v>6830</v>
      </c>
      <c r="P193" t="s">
        <v>667</v>
      </c>
      <c r="Q193" t="s">
        <v>1232</v>
      </c>
      <c r="R193" t="s">
        <v>569</v>
      </c>
      <c r="S193" t="s">
        <v>1827</v>
      </c>
      <c r="T193" t="s">
        <v>1085</v>
      </c>
      <c r="V193" t="s">
        <v>574</v>
      </c>
      <c r="W193" t="s">
        <v>575</v>
      </c>
      <c r="X193" t="s">
        <v>430</v>
      </c>
      <c r="Y193" t="s">
        <v>573</v>
      </c>
      <c r="Z193" t="s">
        <v>1086</v>
      </c>
      <c r="AB193" t="s">
        <v>1086</v>
      </c>
      <c r="AC193" t="s">
        <v>3067</v>
      </c>
      <c r="AD193" t="s">
        <v>3068</v>
      </c>
      <c r="AE193" t="s">
        <v>2581</v>
      </c>
      <c r="AF193" t="s">
        <v>2582</v>
      </c>
      <c r="AG193" t="s">
        <v>2583</v>
      </c>
      <c r="AH193" t="s">
        <v>1383</v>
      </c>
      <c r="AI193" t="e">
        <v>#N/A</v>
      </c>
      <c r="AJ193" t="s">
        <v>26</v>
      </c>
      <c r="AK193" t="s">
        <v>26</v>
      </c>
      <c r="AL193" t="s">
        <v>3069</v>
      </c>
      <c r="AM193" t="s">
        <v>3070</v>
      </c>
      <c r="AN193" t="e">
        <v>#N/A</v>
      </c>
      <c r="AO193" t="s">
        <v>26</v>
      </c>
      <c r="AP193" t="s">
        <v>26</v>
      </c>
      <c r="AQ193" t="s">
        <v>26</v>
      </c>
      <c r="AR193" t="s">
        <v>26</v>
      </c>
      <c r="AS193" t="e">
        <v>#N/A</v>
      </c>
      <c r="AT193" t="s">
        <v>26</v>
      </c>
      <c r="AU193" t="s">
        <v>26</v>
      </c>
      <c r="AV193" t="e">
        <v>#N/A</v>
      </c>
      <c r="AW193" t="s">
        <v>26</v>
      </c>
      <c r="AX193" t="s">
        <v>26</v>
      </c>
      <c r="AY193" t="s">
        <v>26</v>
      </c>
      <c r="AZ193" t="s">
        <v>26</v>
      </c>
      <c r="BA193" t="s">
        <v>26</v>
      </c>
      <c r="BB193" t="s">
        <v>26</v>
      </c>
      <c r="BC193" t="s">
        <v>26</v>
      </c>
      <c r="BD193" t="s">
        <v>26</v>
      </c>
      <c r="BE193" t="s">
        <v>26</v>
      </c>
      <c r="BF193" t="s">
        <v>26</v>
      </c>
      <c r="BG193" t="s">
        <v>3070</v>
      </c>
      <c r="BH193" t="s">
        <v>3071</v>
      </c>
      <c r="BI193" t="s">
        <v>3072</v>
      </c>
      <c r="BJ193" t="s">
        <v>2731</v>
      </c>
      <c r="BK193" t="s">
        <v>3073</v>
      </c>
      <c r="BL193" t="s">
        <v>26</v>
      </c>
      <c r="BM193" t="s">
        <v>26</v>
      </c>
      <c r="BN193" t="s">
        <v>3074</v>
      </c>
      <c r="BO193" t="s">
        <v>1257</v>
      </c>
      <c r="BP193" t="s">
        <v>3075</v>
      </c>
      <c r="BQ193" t="s">
        <v>2570</v>
      </c>
      <c r="BR193" t="s">
        <v>3076</v>
      </c>
      <c r="BS193" t="s">
        <v>26</v>
      </c>
      <c r="BT193" t="s">
        <v>26</v>
      </c>
      <c r="BU193" t="s">
        <v>3141</v>
      </c>
      <c r="BV193" t="s">
        <v>3142</v>
      </c>
    </row>
    <row r="194" spans="1:75" hidden="1" x14ac:dyDescent="0.25">
      <c r="A194" t="s">
        <v>1220</v>
      </c>
      <c r="B194" t="s">
        <v>1221</v>
      </c>
      <c r="C194">
        <v>306</v>
      </c>
      <c r="D194" t="s">
        <v>571</v>
      </c>
      <c r="E194" t="s">
        <v>571</v>
      </c>
      <c r="G194" t="s">
        <v>1629</v>
      </c>
      <c r="H194" t="s">
        <v>667</v>
      </c>
      <c r="I194" t="s">
        <v>19</v>
      </c>
      <c r="J194" t="s">
        <v>572</v>
      </c>
      <c r="K194" t="s">
        <v>1825</v>
      </c>
      <c r="M194" t="s">
        <v>1826</v>
      </c>
      <c r="N194" t="s">
        <v>1629</v>
      </c>
      <c r="O194">
        <v>6830</v>
      </c>
      <c r="P194" t="s">
        <v>667</v>
      </c>
      <c r="Q194" t="s">
        <v>1232</v>
      </c>
      <c r="R194" t="s">
        <v>569</v>
      </c>
      <c r="S194" t="s">
        <v>1827</v>
      </c>
      <c r="T194" t="s">
        <v>1085</v>
      </c>
      <c r="V194" t="s">
        <v>574</v>
      </c>
      <c r="W194" t="s">
        <v>575</v>
      </c>
      <c r="X194" t="s">
        <v>430</v>
      </c>
      <c r="Y194" t="s">
        <v>573</v>
      </c>
      <c r="Z194" t="s">
        <v>1086</v>
      </c>
      <c r="AB194" t="s">
        <v>1086</v>
      </c>
      <c r="AC194" t="s">
        <v>3067</v>
      </c>
      <c r="AD194" t="s">
        <v>3068</v>
      </c>
      <c r="AE194" t="s">
        <v>2581</v>
      </c>
      <c r="AF194" t="s">
        <v>2582</v>
      </c>
      <c r="AG194" t="s">
        <v>2583</v>
      </c>
      <c r="AH194" t="s">
        <v>1383</v>
      </c>
      <c r="AI194" t="e">
        <v>#N/A</v>
      </c>
      <c r="AJ194" t="s">
        <v>26</v>
      </c>
      <c r="AK194" t="s">
        <v>26</v>
      </c>
      <c r="AL194" t="s">
        <v>3069</v>
      </c>
      <c r="AM194" t="s">
        <v>3070</v>
      </c>
      <c r="AN194" t="e">
        <v>#N/A</v>
      </c>
      <c r="AO194" t="s">
        <v>26</v>
      </c>
      <c r="AP194" t="s">
        <v>26</v>
      </c>
      <c r="AQ194" t="s">
        <v>26</v>
      </c>
      <c r="AR194" t="s">
        <v>26</v>
      </c>
      <c r="AS194" t="e">
        <v>#N/A</v>
      </c>
      <c r="AT194" t="s">
        <v>26</v>
      </c>
      <c r="AU194" t="s">
        <v>26</v>
      </c>
      <c r="AV194" t="e">
        <v>#N/A</v>
      </c>
      <c r="AW194" t="s">
        <v>26</v>
      </c>
      <c r="AX194" t="s">
        <v>26</v>
      </c>
      <c r="AY194" t="s">
        <v>26</v>
      </c>
      <c r="AZ194" t="s">
        <v>26</v>
      </c>
      <c r="BA194" t="s">
        <v>26</v>
      </c>
      <c r="BB194" t="s">
        <v>26</v>
      </c>
      <c r="BC194" t="s">
        <v>26</v>
      </c>
      <c r="BD194" t="s">
        <v>26</v>
      </c>
      <c r="BE194" t="s">
        <v>26</v>
      </c>
      <c r="BF194" t="s">
        <v>26</v>
      </c>
      <c r="BG194" t="s">
        <v>3070</v>
      </c>
      <c r="BH194" t="s">
        <v>3071</v>
      </c>
      <c r="BI194" t="s">
        <v>3072</v>
      </c>
      <c r="BJ194" t="s">
        <v>2731</v>
      </c>
      <c r="BK194" t="s">
        <v>3073</v>
      </c>
      <c r="BL194" t="s">
        <v>26</v>
      </c>
      <c r="BM194" t="s">
        <v>26</v>
      </c>
      <c r="BN194" t="s">
        <v>3074</v>
      </c>
      <c r="BO194" t="s">
        <v>1257</v>
      </c>
      <c r="BP194" t="s">
        <v>3075</v>
      </c>
      <c r="BQ194" t="s">
        <v>2570</v>
      </c>
      <c r="BR194" t="s">
        <v>3076</v>
      </c>
      <c r="BS194" t="s">
        <v>26</v>
      </c>
      <c r="BT194" t="s">
        <v>26</v>
      </c>
      <c r="BU194" t="s">
        <v>3141</v>
      </c>
      <c r="BV194" t="s">
        <v>3142</v>
      </c>
    </row>
    <row r="195" spans="1:75" hidden="1" x14ac:dyDescent="0.25">
      <c r="A195" t="s">
        <v>1220</v>
      </c>
      <c r="B195" t="s">
        <v>1221</v>
      </c>
      <c r="C195">
        <v>307</v>
      </c>
      <c r="D195" t="s">
        <v>1088</v>
      </c>
      <c r="E195" t="s">
        <v>1088</v>
      </c>
      <c r="F195" t="s">
        <v>1828</v>
      </c>
      <c r="G195" t="s">
        <v>1295</v>
      </c>
      <c r="H195" t="s">
        <v>667</v>
      </c>
      <c r="I195" t="s">
        <v>639</v>
      </c>
      <c r="J195" t="s">
        <v>1090</v>
      </c>
      <c r="K195" t="s">
        <v>1829</v>
      </c>
      <c r="M195" t="s">
        <v>1830</v>
      </c>
      <c r="N195" t="s">
        <v>1295</v>
      </c>
      <c r="O195">
        <v>48327</v>
      </c>
      <c r="P195" t="s">
        <v>667</v>
      </c>
      <c r="Q195" t="s">
        <v>1232</v>
      </c>
      <c r="T195" t="s">
        <v>1087</v>
      </c>
      <c r="V195" t="s">
        <v>1091</v>
      </c>
      <c r="W195" t="s">
        <v>1092</v>
      </c>
      <c r="X195" t="s">
        <v>1093</v>
      </c>
      <c r="Z195" t="s">
        <v>1087</v>
      </c>
      <c r="AC195" t="s">
        <v>26</v>
      </c>
      <c r="AD195" t="s">
        <v>3077</v>
      </c>
      <c r="AE195" t="s">
        <v>3078</v>
      </c>
      <c r="AF195" t="s">
        <v>3079</v>
      </c>
      <c r="AG195" t="s">
        <v>3080</v>
      </c>
      <c r="AH195" t="s">
        <v>1708</v>
      </c>
      <c r="AI195" t="e">
        <v>#N/A</v>
      </c>
      <c r="AJ195" t="s">
        <v>26</v>
      </c>
      <c r="AK195" t="s">
        <v>26</v>
      </c>
      <c r="AL195" t="s">
        <v>26</v>
      </c>
      <c r="AM195" t="s">
        <v>26</v>
      </c>
      <c r="AN195" t="e">
        <v>#N/A</v>
      </c>
      <c r="AO195" t="s">
        <v>26</v>
      </c>
      <c r="AP195" t="s">
        <v>26</v>
      </c>
      <c r="AQ195" t="s">
        <v>26</v>
      </c>
      <c r="AR195" t="s">
        <v>26</v>
      </c>
      <c r="AS195" t="e">
        <v>#N/A</v>
      </c>
      <c r="AT195" t="s">
        <v>26</v>
      </c>
      <c r="AU195" t="s">
        <v>26</v>
      </c>
      <c r="AV195" t="e">
        <v>#N/A</v>
      </c>
      <c r="AW195" t="s">
        <v>3081</v>
      </c>
      <c r="AX195" t="s">
        <v>1829</v>
      </c>
      <c r="AY195" t="s">
        <v>26</v>
      </c>
      <c r="AZ195" t="s">
        <v>1545</v>
      </c>
      <c r="BA195" t="s">
        <v>1830</v>
      </c>
      <c r="BB195" t="s">
        <v>3082</v>
      </c>
      <c r="BC195" t="s">
        <v>3083</v>
      </c>
      <c r="BD195" t="s">
        <v>26</v>
      </c>
      <c r="BE195" t="s">
        <v>26</v>
      </c>
      <c r="BF195" t="s">
        <v>26</v>
      </c>
      <c r="BG195" t="s">
        <v>26</v>
      </c>
      <c r="BH195" t="s">
        <v>26</v>
      </c>
      <c r="BI195" t="s">
        <v>26</v>
      </c>
      <c r="BJ195" t="s">
        <v>26</v>
      </c>
      <c r="BK195" t="s">
        <v>26</v>
      </c>
      <c r="BL195" t="s">
        <v>26</v>
      </c>
      <c r="BM195" t="s">
        <v>26</v>
      </c>
      <c r="BN195" t="s">
        <v>26</v>
      </c>
      <c r="BO195" t="s">
        <v>26</v>
      </c>
      <c r="BP195" t="s">
        <v>26</v>
      </c>
      <c r="BQ195" t="s">
        <v>26</v>
      </c>
      <c r="BR195" t="s">
        <v>26</v>
      </c>
      <c r="BS195" t="s">
        <v>26</v>
      </c>
      <c r="BT195" t="s">
        <v>26</v>
      </c>
      <c r="BU195" t="s">
        <v>26</v>
      </c>
      <c r="BV195" t="s">
        <v>26</v>
      </c>
    </row>
    <row r="196" spans="1:75" hidden="1" x14ac:dyDescent="0.25">
      <c r="A196" t="s">
        <v>1220</v>
      </c>
      <c r="B196" t="s">
        <v>1221</v>
      </c>
      <c r="C196">
        <v>307</v>
      </c>
      <c r="D196" t="s">
        <v>1088</v>
      </c>
      <c r="E196" t="s">
        <v>1088</v>
      </c>
      <c r="F196" t="s">
        <v>1828</v>
      </c>
      <c r="G196" t="s">
        <v>1295</v>
      </c>
      <c r="H196" t="s">
        <v>667</v>
      </c>
      <c r="I196" t="s">
        <v>19</v>
      </c>
      <c r="J196" t="s">
        <v>1095</v>
      </c>
      <c r="K196" t="s">
        <v>1831</v>
      </c>
      <c r="L196" t="s">
        <v>1832</v>
      </c>
      <c r="M196" t="s">
        <v>1833</v>
      </c>
      <c r="N196" t="s">
        <v>1708</v>
      </c>
      <c r="O196" t="s">
        <v>1834</v>
      </c>
      <c r="P196" t="s">
        <v>667</v>
      </c>
      <c r="Q196" t="s">
        <v>1232</v>
      </c>
      <c r="T196" t="s">
        <v>1094</v>
      </c>
      <c r="V196" t="s">
        <v>1096</v>
      </c>
      <c r="W196" t="s">
        <v>1097</v>
      </c>
      <c r="Z196" t="s">
        <v>1094</v>
      </c>
      <c r="AC196" t="s">
        <v>26</v>
      </c>
      <c r="AD196" t="s">
        <v>3077</v>
      </c>
      <c r="AE196" t="s">
        <v>3078</v>
      </c>
      <c r="AF196" t="s">
        <v>3079</v>
      </c>
      <c r="AG196" t="s">
        <v>3080</v>
      </c>
      <c r="AH196" t="s">
        <v>1708</v>
      </c>
      <c r="AI196" t="e">
        <v>#N/A</v>
      </c>
      <c r="AJ196" t="s">
        <v>26</v>
      </c>
      <c r="AK196" t="s">
        <v>26</v>
      </c>
      <c r="AL196" t="s">
        <v>26</v>
      </c>
      <c r="AM196" t="s">
        <v>26</v>
      </c>
      <c r="AN196" t="e">
        <v>#N/A</v>
      </c>
      <c r="AO196" t="s">
        <v>26</v>
      </c>
      <c r="AP196" t="s">
        <v>26</v>
      </c>
      <c r="AQ196" t="s">
        <v>26</v>
      </c>
      <c r="AR196" t="s">
        <v>26</v>
      </c>
      <c r="AS196" t="e">
        <v>#N/A</v>
      </c>
      <c r="AT196" t="s">
        <v>26</v>
      </c>
      <c r="AU196" t="s">
        <v>26</v>
      </c>
      <c r="AV196" t="e">
        <v>#N/A</v>
      </c>
      <c r="AW196" t="s">
        <v>3081</v>
      </c>
      <c r="AX196" t="s">
        <v>1829</v>
      </c>
      <c r="AY196" t="s">
        <v>26</v>
      </c>
      <c r="AZ196" t="s">
        <v>1545</v>
      </c>
      <c r="BA196" t="s">
        <v>1830</v>
      </c>
      <c r="BB196" t="s">
        <v>3082</v>
      </c>
      <c r="BC196" t="s">
        <v>3083</v>
      </c>
      <c r="BD196" t="s">
        <v>26</v>
      </c>
      <c r="BE196" t="s">
        <v>26</v>
      </c>
      <c r="BF196" t="s">
        <v>26</v>
      </c>
      <c r="BG196" t="s">
        <v>26</v>
      </c>
      <c r="BH196" t="s">
        <v>26</v>
      </c>
      <c r="BI196" t="s">
        <v>26</v>
      </c>
      <c r="BJ196" t="s">
        <v>26</v>
      </c>
      <c r="BK196" t="s">
        <v>26</v>
      </c>
      <c r="BL196" t="s">
        <v>26</v>
      </c>
      <c r="BM196" t="s">
        <v>26</v>
      </c>
      <c r="BN196" t="s">
        <v>26</v>
      </c>
      <c r="BO196" t="s">
        <v>26</v>
      </c>
      <c r="BP196" t="s">
        <v>26</v>
      </c>
      <c r="BQ196" t="s">
        <v>26</v>
      </c>
      <c r="BR196" t="s">
        <v>26</v>
      </c>
      <c r="BS196" t="s">
        <v>26</v>
      </c>
      <c r="BT196" t="s">
        <v>26</v>
      </c>
      <c r="BU196" t="s">
        <v>26</v>
      </c>
      <c r="BV196" t="s">
        <v>26</v>
      </c>
    </row>
    <row r="197" spans="1:75" hidden="1" x14ac:dyDescent="0.25">
      <c r="A197" t="s">
        <v>1220</v>
      </c>
      <c r="B197" t="s">
        <v>1221</v>
      </c>
      <c r="C197">
        <v>308</v>
      </c>
      <c r="D197" t="s">
        <v>1099</v>
      </c>
      <c r="E197" t="s">
        <v>1099</v>
      </c>
      <c r="F197" t="s">
        <v>1828</v>
      </c>
      <c r="G197" t="s">
        <v>1295</v>
      </c>
      <c r="H197" t="s">
        <v>667</v>
      </c>
      <c r="I197" t="s">
        <v>19</v>
      </c>
      <c r="J197" t="s">
        <v>1101</v>
      </c>
      <c r="K197" t="s">
        <v>1835</v>
      </c>
      <c r="M197" t="s">
        <v>1680</v>
      </c>
      <c r="N197" t="s">
        <v>1257</v>
      </c>
      <c r="O197">
        <v>44308</v>
      </c>
      <c r="P197" t="s">
        <v>667</v>
      </c>
      <c r="Q197" t="s">
        <v>1814</v>
      </c>
      <c r="S197" t="s">
        <v>1836</v>
      </c>
      <c r="T197" t="s">
        <v>1098</v>
      </c>
      <c r="Z197" t="s">
        <v>1098</v>
      </c>
      <c r="AC197" t="s">
        <v>26</v>
      </c>
      <c r="AD197" t="s">
        <v>3084</v>
      </c>
      <c r="AE197" t="s">
        <v>3085</v>
      </c>
      <c r="AF197" t="s">
        <v>3086</v>
      </c>
      <c r="AG197" t="s">
        <v>3074</v>
      </c>
      <c r="AH197" t="s">
        <v>1257</v>
      </c>
      <c r="AI197" t="e">
        <v>#N/A</v>
      </c>
      <c r="AJ197" t="s">
        <v>26</v>
      </c>
      <c r="AK197" t="s">
        <v>26</v>
      </c>
      <c r="AL197" t="s">
        <v>26</v>
      </c>
      <c r="AM197" t="s">
        <v>26</v>
      </c>
      <c r="AN197" t="e">
        <v>#N/A</v>
      </c>
      <c r="AO197" t="s">
        <v>26</v>
      </c>
      <c r="AP197" t="s">
        <v>26</v>
      </c>
      <c r="AQ197" t="s">
        <v>26</v>
      </c>
      <c r="AR197" t="s">
        <v>26</v>
      </c>
      <c r="AS197" t="e">
        <v>#N/A</v>
      </c>
      <c r="AT197" t="s">
        <v>26</v>
      </c>
      <c r="AU197" t="s">
        <v>26</v>
      </c>
      <c r="AV197" t="e">
        <v>#N/A</v>
      </c>
      <c r="AW197" t="s">
        <v>3081</v>
      </c>
      <c r="AX197" t="s">
        <v>1829</v>
      </c>
      <c r="AY197" t="s">
        <v>26</v>
      </c>
      <c r="AZ197" t="s">
        <v>1545</v>
      </c>
      <c r="BA197" t="s">
        <v>1830</v>
      </c>
      <c r="BB197" t="s">
        <v>3082</v>
      </c>
      <c r="BC197" t="s">
        <v>3083</v>
      </c>
      <c r="BD197" t="s">
        <v>26</v>
      </c>
      <c r="BE197" t="s">
        <v>26</v>
      </c>
      <c r="BF197" t="s">
        <v>26</v>
      </c>
      <c r="BG197" t="s">
        <v>26</v>
      </c>
      <c r="BH197" t="s">
        <v>26</v>
      </c>
      <c r="BI197" t="s">
        <v>26</v>
      </c>
      <c r="BJ197" t="s">
        <v>26</v>
      </c>
      <c r="BK197" t="s">
        <v>26</v>
      </c>
      <c r="BL197" t="s">
        <v>26</v>
      </c>
      <c r="BM197" t="s">
        <v>26</v>
      </c>
      <c r="BN197" t="s">
        <v>26</v>
      </c>
      <c r="BO197" t="s">
        <v>26</v>
      </c>
      <c r="BP197" t="s">
        <v>26</v>
      </c>
      <c r="BQ197" t="s">
        <v>26</v>
      </c>
      <c r="BR197" t="s">
        <v>26</v>
      </c>
      <c r="BS197" t="s">
        <v>26</v>
      </c>
      <c r="BT197" t="s">
        <v>26</v>
      </c>
      <c r="BU197" t="s">
        <v>26</v>
      </c>
      <c r="BV197" t="s">
        <v>26</v>
      </c>
    </row>
    <row r="198" spans="1:75" hidden="1" x14ac:dyDescent="0.25">
      <c r="A198" t="s">
        <v>1220</v>
      </c>
      <c r="B198" t="s">
        <v>1221</v>
      </c>
      <c r="C198">
        <v>309</v>
      </c>
      <c r="D198" t="s">
        <v>578</v>
      </c>
      <c r="E198" t="s">
        <v>578</v>
      </c>
      <c r="G198" t="s">
        <v>1591</v>
      </c>
      <c r="H198" t="s">
        <v>667</v>
      </c>
      <c r="I198" t="s">
        <v>19</v>
      </c>
      <c r="J198" t="s">
        <v>579</v>
      </c>
      <c r="K198" t="s">
        <v>1837</v>
      </c>
      <c r="M198" t="s">
        <v>1838</v>
      </c>
      <c r="N198" t="s">
        <v>1591</v>
      </c>
      <c r="O198">
        <v>46804</v>
      </c>
      <c r="P198" t="s">
        <v>667</v>
      </c>
      <c r="Q198" t="s">
        <v>1232</v>
      </c>
      <c r="T198" t="s">
        <v>1102</v>
      </c>
      <c r="V198" t="s">
        <v>580</v>
      </c>
      <c r="W198" t="s">
        <v>581</v>
      </c>
      <c r="X198" t="s">
        <v>582</v>
      </c>
      <c r="Y198" t="s">
        <v>576</v>
      </c>
      <c r="Z198" t="s">
        <v>1102</v>
      </c>
      <c r="AC198" t="s">
        <v>26</v>
      </c>
      <c r="AD198" t="s">
        <v>3087</v>
      </c>
      <c r="AE198" t="s">
        <v>3088</v>
      </c>
      <c r="AF198" t="s">
        <v>3089</v>
      </c>
      <c r="AG198" t="s">
        <v>3090</v>
      </c>
      <c r="AH198" t="s">
        <v>1591</v>
      </c>
      <c r="AI198" t="e">
        <v>#N/A</v>
      </c>
      <c r="AJ198" t="s">
        <v>26</v>
      </c>
      <c r="AK198" t="s">
        <v>26</v>
      </c>
      <c r="AL198" t="s">
        <v>26</v>
      </c>
      <c r="AM198" t="s">
        <v>26</v>
      </c>
      <c r="AN198" t="e">
        <v>#N/A</v>
      </c>
      <c r="AO198" t="s">
        <v>26</v>
      </c>
      <c r="AP198" t="s">
        <v>26</v>
      </c>
      <c r="AQ198" t="s">
        <v>26</v>
      </c>
      <c r="AR198" t="s">
        <v>26</v>
      </c>
      <c r="AS198" t="e">
        <v>#N/A</v>
      </c>
      <c r="AT198" t="s">
        <v>26</v>
      </c>
      <c r="AU198" t="s">
        <v>26</v>
      </c>
      <c r="AV198" t="e">
        <v>#N/A</v>
      </c>
      <c r="AW198" t="s">
        <v>26</v>
      </c>
      <c r="AX198" t="s">
        <v>26</v>
      </c>
      <c r="AY198" t="s">
        <v>26</v>
      </c>
      <c r="AZ198" t="s">
        <v>26</v>
      </c>
      <c r="BA198" t="s">
        <v>26</v>
      </c>
      <c r="BB198" t="s">
        <v>26</v>
      </c>
      <c r="BC198" t="s">
        <v>26</v>
      </c>
      <c r="BD198" t="s">
        <v>26</v>
      </c>
      <c r="BE198" t="s">
        <v>26</v>
      </c>
      <c r="BF198" t="s">
        <v>26</v>
      </c>
      <c r="BG198" t="s">
        <v>26</v>
      </c>
      <c r="BH198" t="s">
        <v>26</v>
      </c>
      <c r="BI198" t="s">
        <v>26</v>
      </c>
      <c r="BJ198" t="s">
        <v>26</v>
      </c>
      <c r="BK198" t="s">
        <v>26</v>
      </c>
      <c r="BL198" t="s">
        <v>26</v>
      </c>
      <c r="BM198" t="s">
        <v>26</v>
      </c>
      <c r="BN198" t="s">
        <v>26</v>
      </c>
      <c r="BO198" t="s">
        <v>26</v>
      </c>
      <c r="BP198" t="s">
        <v>26</v>
      </c>
      <c r="BQ198" t="s">
        <v>26</v>
      </c>
      <c r="BR198" t="s">
        <v>26</v>
      </c>
      <c r="BS198" t="s">
        <v>26</v>
      </c>
      <c r="BT198" t="s">
        <v>26</v>
      </c>
      <c r="BU198" t="s">
        <v>26</v>
      </c>
      <c r="BV198" t="s">
        <v>3142</v>
      </c>
    </row>
    <row r="199" spans="1:75" hidden="1" x14ac:dyDescent="0.25">
      <c r="A199" t="s">
        <v>1220</v>
      </c>
      <c r="B199" t="s">
        <v>1221</v>
      </c>
      <c r="C199">
        <v>310</v>
      </c>
      <c r="D199" t="s">
        <v>1104</v>
      </c>
      <c r="E199" t="s">
        <v>1104</v>
      </c>
      <c r="F199" t="s">
        <v>1268</v>
      </c>
      <c r="G199" t="s">
        <v>1269</v>
      </c>
      <c r="H199" t="s">
        <v>667</v>
      </c>
      <c r="I199" t="s">
        <v>19</v>
      </c>
      <c r="J199" t="s">
        <v>1106</v>
      </c>
      <c r="K199" t="s">
        <v>1839</v>
      </c>
      <c r="M199" t="s">
        <v>1272</v>
      </c>
      <c r="N199" t="s">
        <v>1269</v>
      </c>
      <c r="O199">
        <v>85250</v>
      </c>
      <c r="P199" t="s">
        <v>667</v>
      </c>
      <c r="Q199" t="s">
        <v>1232</v>
      </c>
      <c r="T199" t="s">
        <v>1103</v>
      </c>
      <c r="V199" t="s">
        <v>39</v>
      </c>
      <c r="W199" t="s">
        <v>1107</v>
      </c>
      <c r="X199" t="s">
        <v>156</v>
      </c>
      <c r="Z199" t="s">
        <v>1103</v>
      </c>
      <c r="AC199" t="s">
        <v>26</v>
      </c>
      <c r="AD199" t="s">
        <v>3091</v>
      </c>
      <c r="AE199" t="s">
        <v>3092</v>
      </c>
      <c r="AF199" t="s">
        <v>3093</v>
      </c>
      <c r="AG199" t="s">
        <v>2953</v>
      </c>
      <c r="AH199" t="s">
        <v>1291</v>
      </c>
      <c r="AI199" t="e">
        <v>#N/A</v>
      </c>
      <c r="AJ199" t="s">
        <v>26</v>
      </c>
      <c r="AK199" t="s">
        <v>26</v>
      </c>
      <c r="AL199" t="s">
        <v>3094</v>
      </c>
      <c r="AM199" t="s">
        <v>3095</v>
      </c>
      <c r="AN199" t="e">
        <v>#N/A</v>
      </c>
      <c r="AO199" t="s">
        <v>26</v>
      </c>
      <c r="AP199" t="s">
        <v>26</v>
      </c>
      <c r="AQ199" t="s">
        <v>26</v>
      </c>
      <c r="AR199" t="s">
        <v>26</v>
      </c>
      <c r="AS199" t="e">
        <v>#N/A</v>
      </c>
      <c r="AT199" t="s">
        <v>26</v>
      </c>
      <c r="AU199" t="s">
        <v>26</v>
      </c>
      <c r="AV199" t="e">
        <v>#N/A</v>
      </c>
      <c r="AW199" t="s">
        <v>3096</v>
      </c>
      <c r="AX199" t="s">
        <v>3097</v>
      </c>
      <c r="AY199" t="s">
        <v>26</v>
      </c>
      <c r="AZ199" t="s">
        <v>2634</v>
      </c>
      <c r="BA199" t="s">
        <v>2635</v>
      </c>
      <c r="BB199" t="s">
        <v>3098</v>
      </c>
      <c r="BC199" t="s">
        <v>3099</v>
      </c>
      <c r="BD199" t="s">
        <v>3100</v>
      </c>
      <c r="BE199" t="s">
        <v>26</v>
      </c>
      <c r="BF199" t="s">
        <v>26</v>
      </c>
      <c r="BG199" t="s">
        <v>3095</v>
      </c>
      <c r="BH199" t="s">
        <v>3094</v>
      </c>
      <c r="BI199" t="s">
        <v>3101</v>
      </c>
      <c r="BJ199" t="s">
        <v>470</v>
      </c>
      <c r="BK199" t="s">
        <v>3102</v>
      </c>
      <c r="BL199" t="s">
        <v>26</v>
      </c>
      <c r="BM199" t="s">
        <v>26</v>
      </c>
      <c r="BN199" t="s">
        <v>2789</v>
      </c>
      <c r="BO199" t="s">
        <v>1559</v>
      </c>
      <c r="BP199" t="s">
        <v>2790</v>
      </c>
      <c r="BQ199" t="s">
        <v>2570</v>
      </c>
      <c r="BR199" t="s">
        <v>3103</v>
      </c>
      <c r="BS199" t="s">
        <v>26</v>
      </c>
      <c r="BT199" t="s">
        <v>26</v>
      </c>
      <c r="BU199" t="s">
        <v>26</v>
      </c>
      <c r="BV199" t="s">
        <v>26</v>
      </c>
    </row>
    <row r="200" spans="1:75" hidden="1" x14ac:dyDescent="0.25">
      <c r="A200" t="s">
        <v>1220</v>
      </c>
      <c r="B200" t="s">
        <v>1221</v>
      </c>
      <c r="C200">
        <v>311</v>
      </c>
      <c r="D200" t="s">
        <v>585</v>
      </c>
      <c r="E200" t="s">
        <v>2545</v>
      </c>
      <c r="H200" t="s">
        <v>770</v>
      </c>
      <c r="I200" t="s">
        <v>43</v>
      </c>
      <c r="J200" t="s">
        <v>586</v>
      </c>
      <c r="K200" t="s">
        <v>1840</v>
      </c>
      <c r="M200" t="s">
        <v>1841</v>
      </c>
      <c r="N200" t="s">
        <v>1524</v>
      </c>
      <c r="O200" t="s">
        <v>1842</v>
      </c>
      <c r="P200" t="s">
        <v>770</v>
      </c>
      <c r="Q200" t="s">
        <v>213</v>
      </c>
      <c r="R200" t="s">
        <v>583</v>
      </c>
      <c r="S200" t="s">
        <v>1843</v>
      </c>
      <c r="T200" t="s">
        <v>1108</v>
      </c>
      <c r="V200" t="s">
        <v>588</v>
      </c>
      <c r="W200" t="s">
        <v>589</v>
      </c>
      <c r="X200" t="s">
        <v>185</v>
      </c>
      <c r="Y200" t="s">
        <v>587</v>
      </c>
      <c r="Z200" t="s">
        <v>1108</v>
      </c>
      <c r="AC200" t="s">
        <v>3104</v>
      </c>
      <c r="AD200" t="s">
        <v>3105</v>
      </c>
      <c r="AE200" t="s">
        <v>3106</v>
      </c>
      <c r="AF200" t="s">
        <v>26</v>
      </c>
      <c r="AG200" t="s">
        <v>1637</v>
      </c>
      <c r="AH200" t="s">
        <v>2921</v>
      </c>
      <c r="AI200" t="e">
        <v>#N/A</v>
      </c>
      <c r="AJ200" t="s">
        <v>26</v>
      </c>
      <c r="AK200" t="s">
        <v>26</v>
      </c>
      <c r="AL200" t="s">
        <v>26</v>
      </c>
      <c r="AM200" t="s">
        <v>26</v>
      </c>
      <c r="AN200" t="e">
        <v>#N/A</v>
      </c>
      <c r="AO200" t="s">
        <v>26</v>
      </c>
      <c r="AP200" t="s">
        <v>26</v>
      </c>
      <c r="AQ200" t="s">
        <v>26</v>
      </c>
      <c r="AR200" t="s">
        <v>26</v>
      </c>
      <c r="AS200" t="e">
        <v>#N/A</v>
      </c>
      <c r="AT200" t="s">
        <v>26</v>
      </c>
      <c r="AU200" t="s">
        <v>26</v>
      </c>
      <c r="AV200" t="e">
        <v>#N/A</v>
      </c>
      <c r="AW200" t="s">
        <v>26</v>
      </c>
      <c r="AX200" t="s">
        <v>26</v>
      </c>
      <c r="AY200" t="s">
        <v>26</v>
      </c>
      <c r="AZ200" t="s">
        <v>26</v>
      </c>
      <c r="BA200" t="s">
        <v>26</v>
      </c>
      <c r="BB200" t="s">
        <v>26</v>
      </c>
      <c r="BC200" t="s">
        <v>26</v>
      </c>
      <c r="BD200" t="s">
        <v>26</v>
      </c>
      <c r="BE200" t="s">
        <v>26</v>
      </c>
      <c r="BF200" t="s">
        <v>26</v>
      </c>
      <c r="BG200" t="s">
        <v>26</v>
      </c>
      <c r="BH200" t="s">
        <v>26</v>
      </c>
      <c r="BI200" t="s">
        <v>26</v>
      </c>
      <c r="BJ200" t="s">
        <v>26</v>
      </c>
      <c r="BK200" t="s">
        <v>26</v>
      </c>
      <c r="BL200" t="s">
        <v>26</v>
      </c>
      <c r="BM200" t="s">
        <v>26</v>
      </c>
      <c r="BN200" t="s">
        <v>26</v>
      </c>
      <c r="BO200" t="s">
        <v>26</v>
      </c>
      <c r="BP200" t="s">
        <v>26</v>
      </c>
      <c r="BQ200" t="s">
        <v>26</v>
      </c>
      <c r="BR200" t="s">
        <v>26</v>
      </c>
      <c r="BS200" t="s">
        <v>26</v>
      </c>
      <c r="BT200" t="s">
        <v>26</v>
      </c>
      <c r="BU200" t="s">
        <v>3141</v>
      </c>
      <c r="BV200" t="s">
        <v>3140</v>
      </c>
      <c r="BW200" t="s">
        <v>1844</v>
      </c>
    </row>
    <row r="201" spans="1:75" hidden="1" x14ac:dyDescent="0.25">
      <c r="A201" t="s">
        <v>1220</v>
      </c>
      <c r="B201" t="s">
        <v>1221</v>
      </c>
      <c r="C201">
        <v>311</v>
      </c>
      <c r="D201" t="s">
        <v>585</v>
      </c>
      <c r="E201" t="s">
        <v>2545</v>
      </c>
      <c r="H201" t="s">
        <v>770</v>
      </c>
      <c r="I201" t="s">
        <v>19</v>
      </c>
      <c r="J201" t="s">
        <v>1570</v>
      </c>
      <c r="P201" t="s">
        <v>770</v>
      </c>
      <c r="Q201" t="s">
        <v>1571</v>
      </c>
      <c r="AC201" t="s">
        <v>3104</v>
      </c>
      <c r="AD201" t="s">
        <v>3105</v>
      </c>
      <c r="AE201" t="s">
        <v>3106</v>
      </c>
      <c r="AF201" t="s">
        <v>26</v>
      </c>
      <c r="AG201" t="s">
        <v>1637</v>
      </c>
      <c r="AH201" t="s">
        <v>2921</v>
      </c>
      <c r="AI201" t="e">
        <v>#N/A</v>
      </c>
      <c r="AJ201" t="s">
        <v>26</v>
      </c>
      <c r="AK201" t="s">
        <v>26</v>
      </c>
      <c r="AL201" t="s">
        <v>26</v>
      </c>
      <c r="AM201" t="s">
        <v>26</v>
      </c>
      <c r="AN201" t="e">
        <v>#N/A</v>
      </c>
      <c r="AO201" t="s">
        <v>26</v>
      </c>
      <c r="AP201" t="s">
        <v>26</v>
      </c>
      <c r="AQ201" t="s">
        <v>26</v>
      </c>
      <c r="AR201" t="s">
        <v>26</v>
      </c>
      <c r="AS201" t="e">
        <v>#N/A</v>
      </c>
      <c r="AT201" t="s">
        <v>26</v>
      </c>
      <c r="AU201" t="s">
        <v>26</v>
      </c>
      <c r="AV201" t="e">
        <v>#N/A</v>
      </c>
      <c r="AW201" t="s">
        <v>26</v>
      </c>
      <c r="AX201" t="s">
        <v>26</v>
      </c>
      <c r="AY201" t="s">
        <v>26</v>
      </c>
      <c r="AZ201" t="s">
        <v>26</v>
      </c>
      <c r="BA201" t="s">
        <v>26</v>
      </c>
      <c r="BB201" t="s">
        <v>26</v>
      </c>
      <c r="BC201" t="s">
        <v>26</v>
      </c>
      <c r="BD201" t="s">
        <v>26</v>
      </c>
      <c r="BE201" t="s">
        <v>26</v>
      </c>
      <c r="BF201" t="s">
        <v>26</v>
      </c>
      <c r="BG201" t="s">
        <v>26</v>
      </c>
      <c r="BH201" t="s">
        <v>26</v>
      </c>
      <c r="BI201" t="s">
        <v>26</v>
      </c>
      <c r="BJ201" t="s">
        <v>26</v>
      </c>
      <c r="BK201" t="s">
        <v>26</v>
      </c>
      <c r="BL201" t="s">
        <v>26</v>
      </c>
      <c r="BM201" t="s">
        <v>26</v>
      </c>
      <c r="BN201" t="s">
        <v>26</v>
      </c>
      <c r="BO201" t="s">
        <v>26</v>
      </c>
      <c r="BP201" t="s">
        <v>26</v>
      </c>
      <c r="BQ201" t="s">
        <v>26</v>
      </c>
      <c r="BR201" t="s">
        <v>26</v>
      </c>
      <c r="BS201" t="s">
        <v>26</v>
      </c>
      <c r="BT201" t="s">
        <v>26</v>
      </c>
      <c r="BU201" t="s">
        <v>26</v>
      </c>
      <c r="BV201" t="s">
        <v>26</v>
      </c>
    </row>
    <row r="202" spans="1:75" hidden="1" x14ac:dyDescent="0.25">
      <c r="A202" t="s">
        <v>1220</v>
      </c>
      <c r="B202" t="s">
        <v>1221</v>
      </c>
      <c r="C202">
        <v>312</v>
      </c>
      <c r="D202" t="s">
        <v>592</v>
      </c>
      <c r="E202" t="s">
        <v>2546</v>
      </c>
      <c r="H202" t="s">
        <v>1110</v>
      </c>
      <c r="I202" t="s">
        <v>43</v>
      </c>
      <c r="J202" t="s">
        <v>593</v>
      </c>
      <c r="K202" t="s">
        <v>1845</v>
      </c>
      <c r="L202" t="s">
        <v>1846</v>
      </c>
      <c r="M202" t="s">
        <v>1847</v>
      </c>
      <c r="O202">
        <v>1061</v>
      </c>
      <c r="P202" t="s">
        <v>1110</v>
      </c>
      <c r="Q202" t="s">
        <v>1241</v>
      </c>
      <c r="R202" t="s">
        <v>590</v>
      </c>
      <c r="S202" t="s">
        <v>1848</v>
      </c>
      <c r="T202" t="s">
        <v>1109</v>
      </c>
      <c r="V202" t="s">
        <v>595</v>
      </c>
      <c r="W202" t="s">
        <v>596</v>
      </c>
      <c r="X202" t="s">
        <v>24</v>
      </c>
      <c r="Y202" t="s">
        <v>594</v>
      </c>
      <c r="Z202" t="s">
        <v>1111</v>
      </c>
      <c r="AA202" t="s">
        <v>1109</v>
      </c>
      <c r="AB202" t="s">
        <v>1111</v>
      </c>
      <c r="AC202" t="s">
        <v>26</v>
      </c>
      <c r="AD202" t="s">
        <v>3107</v>
      </c>
      <c r="AE202" t="s">
        <v>26</v>
      </c>
      <c r="AF202" t="s">
        <v>26</v>
      </c>
      <c r="AG202" t="s">
        <v>26</v>
      </c>
      <c r="AH202" t="s">
        <v>26</v>
      </c>
      <c r="AI202" t="e">
        <v>#N/A</v>
      </c>
      <c r="AJ202" t="s">
        <v>26</v>
      </c>
      <c r="AK202" t="s">
        <v>26</v>
      </c>
      <c r="AL202" t="s">
        <v>26</v>
      </c>
      <c r="AM202" t="s">
        <v>26</v>
      </c>
      <c r="AN202" t="e">
        <v>#N/A</v>
      </c>
      <c r="AO202" t="s">
        <v>26</v>
      </c>
      <c r="AP202" t="s">
        <v>26</v>
      </c>
      <c r="AQ202" t="s">
        <v>26</v>
      </c>
      <c r="AR202" t="s">
        <v>26</v>
      </c>
      <c r="AS202" t="e">
        <v>#N/A</v>
      </c>
      <c r="AT202" t="s">
        <v>26</v>
      </c>
      <c r="AU202" t="s">
        <v>26</v>
      </c>
      <c r="AV202" t="e">
        <v>#N/A</v>
      </c>
      <c r="AW202" t="s">
        <v>26</v>
      </c>
      <c r="AX202" t="s">
        <v>26</v>
      </c>
      <c r="AY202" t="s">
        <v>26</v>
      </c>
      <c r="AZ202" t="s">
        <v>26</v>
      </c>
      <c r="BA202" t="s">
        <v>26</v>
      </c>
      <c r="BB202" t="s">
        <v>26</v>
      </c>
      <c r="BC202" t="s">
        <v>26</v>
      </c>
      <c r="BD202" t="s">
        <v>26</v>
      </c>
      <c r="BE202" t="s">
        <v>26</v>
      </c>
      <c r="BF202" t="s">
        <v>26</v>
      </c>
      <c r="BG202" t="s">
        <v>26</v>
      </c>
      <c r="BH202" t="s">
        <v>26</v>
      </c>
      <c r="BI202" t="s">
        <v>26</v>
      </c>
      <c r="BJ202" t="s">
        <v>26</v>
      </c>
      <c r="BK202" t="s">
        <v>26</v>
      </c>
      <c r="BL202" t="s">
        <v>26</v>
      </c>
      <c r="BM202" t="s">
        <v>26</v>
      </c>
      <c r="BN202" t="s">
        <v>26</v>
      </c>
      <c r="BO202" t="s">
        <v>26</v>
      </c>
      <c r="BP202" t="s">
        <v>26</v>
      </c>
      <c r="BQ202" t="s">
        <v>26</v>
      </c>
      <c r="BR202" t="s">
        <v>26</v>
      </c>
      <c r="BS202" t="s">
        <v>26</v>
      </c>
      <c r="BT202" t="s">
        <v>26</v>
      </c>
      <c r="BU202" t="s">
        <v>3141</v>
      </c>
      <c r="BV202" t="s">
        <v>3142</v>
      </c>
    </row>
    <row r="203" spans="1:75" hidden="1" x14ac:dyDescent="0.25">
      <c r="A203" t="s">
        <v>1220</v>
      </c>
      <c r="B203" t="s">
        <v>1221</v>
      </c>
      <c r="C203">
        <v>312</v>
      </c>
      <c r="D203" t="s">
        <v>592</v>
      </c>
      <c r="E203" t="s">
        <v>2546</v>
      </c>
      <c r="H203" t="s">
        <v>1110</v>
      </c>
      <c r="I203" t="s">
        <v>19</v>
      </c>
      <c r="J203" t="s">
        <v>1570</v>
      </c>
      <c r="P203" t="s">
        <v>1110</v>
      </c>
      <c r="Q203" t="s">
        <v>1571</v>
      </c>
      <c r="AC203" t="s">
        <v>26</v>
      </c>
      <c r="AD203" t="s">
        <v>3107</v>
      </c>
      <c r="AE203" t="s">
        <v>26</v>
      </c>
      <c r="AF203" t="s">
        <v>26</v>
      </c>
      <c r="AG203" t="s">
        <v>26</v>
      </c>
      <c r="AH203" t="s">
        <v>26</v>
      </c>
      <c r="AI203" t="e">
        <v>#N/A</v>
      </c>
      <c r="AJ203" t="s">
        <v>26</v>
      </c>
      <c r="AK203" t="s">
        <v>26</v>
      </c>
      <c r="AL203" t="s">
        <v>26</v>
      </c>
      <c r="AM203" t="s">
        <v>26</v>
      </c>
      <c r="AN203" t="e">
        <v>#N/A</v>
      </c>
      <c r="AO203" t="s">
        <v>26</v>
      </c>
      <c r="AP203" t="s">
        <v>26</v>
      </c>
      <c r="AQ203" t="s">
        <v>26</v>
      </c>
      <c r="AR203" t="s">
        <v>26</v>
      </c>
      <c r="AS203" t="e">
        <v>#N/A</v>
      </c>
      <c r="AT203" t="s">
        <v>26</v>
      </c>
      <c r="AU203" t="s">
        <v>26</v>
      </c>
      <c r="AV203" t="e">
        <v>#N/A</v>
      </c>
      <c r="AW203" t="s">
        <v>26</v>
      </c>
      <c r="AX203" t="s">
        <v>26</v>
      </c>
      <c r="AY203" t="s">
        <v>26</v>
      </c>
      <c r="AZ203" t="s">
        <v>26</v>
      </c>
      <c r="BA203" t="s">
        <v>26</v>
      </c>
      <c r="BB203" t="s">
        <v>26</v>
      </c>
      <c r="BC203" t="s">
        <v>26</v>
      </c>
      <c r="BD203" t="s">
        <v>26</v>
      </c>
      <c r="BE203" t="s">
        <v>26</v>
      </c>
      <c r="BF203" t="s">
        <v>26</v>
      </c>
      <c r="BG203" t="s">
        <v>26</v>
      </c>
      <c r="BH203" t="s">
        <v>26</v>
      </c>
      <c r="BI203" t="s">
        <v>26</v>
      </c>
      <c r="BJ203" t="s">
        <v>26</v>
      </c>
      <c r="BK203" t="s">
        <v>26</v>
      </c>
      <c r="BL203" t="s">
        <v>26</v>
      </c>
      <c r="BM203" t="s">
        <v>26</v>
      </c>
      <c r="BN203" t="s">
        <v>26</v>
      </c>
      <c r="BO203" t="s">
        <v>26</v>
      </c>
      <c r="BP203" t="s">
        <v>26</v>
      </c>
      <c r="BQ203" t="s">
        <v>26</v>
      </c>
      <c r="BR203" t="s">
        <v>26</v>
      </c>
      <c r="BS203" t="s">
        <v>26</v>
      </c>
      <c r="BT203" t="s">
        <v>26</v>
      </c>
      <c r="BU203" t="s">
        <v>26</v>
      </c>
      <c r="BV203" t="s">
        <v>26</v>
      </c>
    </row>
    <row r="204" spans="1:75" hidden="1" x14ac:dyDescent="0.25">
      <c r="A204" t="s">
        <v>1220</v>
      </c>
      <c r="B204" t="s">
        <v>1221</v>
      </c>
      <c r="C204">
        <v>313</v>
      </c>
      <c r="D204" t="s">
        <v>1849</v>
      </c>
      <c r="E204" t="s">
        <v>2547</v>
      </c>
      <c r="H204" t="s">
        <v>714</v>
      </c>
      <c r="I204" t="s">
        <v>36</v>
      </c>
      <c r="J204" t="s">
        <v>600</v>
      </c>
      <c r="K204" t="s">
        <v>1850</v>
      </c>
      <c r="L204" t="s">
        <v>1851</v>
      </c>
      <c r="M204" t="s">
        <v>1852</v>
      </c>
      <c r="O204">
        <v>11500</v>
      </c>
      <c r="P204" t="s">
        <v>714</v>
      </c>
      <c r="Q204" t="s">
        <v>1232</v>
      </c>
      <c r="R204" t="s">
        <v>597</v>
      </c>
      <c r="S204" t="s">
        <v>1853</v>
      </c>
      <c r="T204" t="s">
        <v>1112</v>
      </c>
      <c r="V204" t="s">
        <v>1113</v>
      </c>
      <c r="W204" t="s">
        <v>1114</v>
      </c>
      <c r="X204" t="s">
        <v>1115</v>
      </c>
      <c r="Z204" t="s">
        <v>1116</v>
      </c>
      <c r="AA204" t="s">
        <v>1116</v>
      </c>
      <c r="AC204" t="s">
        <v>3108</v>
      </c>
      <c r="AD204" t="s">
        <v>3109</v>
      </c>
      <c r="AE204" t="s">
        <v>26</v>
      </c>
      <c r="AF204" t="s">
        <v>26</v>
      </c>
      <c r="AG204" t="s">
        <v>26</v>
      </c>
      <c r="AH204" t="s">
        <v>26</v>
      </c>
      <c r="AI204" t="e">
        <v>#N/A</v>
      </c>
      <c r="AJ204" t="s">
        <v>26</v>
      </c>
      <c r="AK204" t="s">
        <v>26</v>
      </c>
      <c r="AL204" t="s">
        <v>26</v>
      </c>
      <c r="AM204" t="s">
        <v>26</v>
      </c>
      <c r="AN204" t="e">
        <v>#N/A</v>
      </c>
      <c r="AO204" t="s">
        <v>26</v>
      </c>
      <c r="AP204" t="s">
        <v>26</v>
      </c>
      <c r="AQ204" t="s">
        <v>26</v>
      </c>
      <c r="AR204" t="s">
        <v>26</v>
      </c>
      <c r="AS204" t="e">
        <v>#N/A</v>
      </c>
      <c r="AT204" t="s">
        <v>26</v>
      </c>
      <c r="AU204" t="s">
        <v>26</v>
      </c>
      <c r="AV204" t="e">
        <v>#N/A</v>
      </c>
      <c r="AW204" t="s">
        <v>26</v>
      </c>
      <c r="AX204" t="s">
        <v>26</v>
      </c>
      <c r="AY204" t="s">
        <v>26</v>
      </c>
      <c r="AZ204" t="s">
        <v>26</v>
      </c>
      <c r="BA204" t="s">
        <v>26</v>
      </c>
      <c r="BB204" t="s">
        <v>26</v>
      </c>
      <c r="BC204" t="s">
        <v>26</v>
      </c>
      <c r="BD204" t="s">
        <v>26</v>
      </c>
      <c r="BE204" t="s">
        <v>26</v>
      </c>
      <c r="BF204" t="s">
        <v>26</v>
      </c>
      <c r="BG204" t="s">
        <v>26</v>
      </c>
      <c r="BH204" t="s">
        <v>26</v>
      </c>
      <c r="BI204" t="s">
        <v>26</v>
      </c>
      <c r="BJ204" t="s">
        <v>26</v>
      </c>
      <c r="BK204" t="s">
        <v>26</v>
      </c>
      <c r="BL204" t="s">
        <v>26</v>
      </c>
      <c r="BM204" t="s">
        <v>26</v>
      </c>
      <c r="BN204" t="s">
        <v>26</v>
      </c>
      <c r="BO204" t="s">
        <v>26</v>
      </c>
      <c r="BP204" t="s">
        <v>26</v>
      </c>
      <c r="BQ204" t="s">
        <v>26</v>
      </c>
      <c r="BR204" t="s">
        <v>26</v>
      </c>
      <c r="BS204" t="s">
        <v>26</v>
      </c>
      <c r="BT204" t="s">
        <v>26</v>
      </c>
      <c r="BU204" t="s">
        <v>3140</v>
      </c>
      <c r="BV204" t="s">
        <v>26</v>
      </c>
    </row>
    <row r="205" spans="1:75" hidden="1" x14ac:dyDescent="0.25">
      <c r="A205" t="s">
        <v>1220</v>
      </c>
      <c r="B205" t="s">
        <v>1221</v>
      </c>
      <c r="C205">
        <v>313</v>
      </c>
      <c r="D205" t="s">
        <v>1849</v>
      </c>
      <c r="E205" t="s">
        <v>2547</v>
      </c>
      <c r="H205" t="s">
        <v>714</v>
      </c>
      <c r="I205" t="s">
        <v>19</v>
      </c>
      <c r="J205" t="s">
        <v>600</v>
      </c>
      <c r="K205" t="s">
        <v>1850</v>
      </c>
      <c r="L205" t="s">
        <v>1851</v>
      </c>
      <c r="M205" t="s">
        <v>1852</v>
      </c>
      <c r="O205">
        <v>11500</v>
      </c>
      <c r="P205" t="s">
        <v>714</v>
      </c>
      <c r="Q205" t="s">
        <v>1232</v>
      </c>
      <c r="R205" t="s">
        <v>597</v>
      </c>
      <c r="S205" t="s">
        <v>1853</v>
      </c>
      <c r="T205" t="s">
        <v>1112</v>
      </c>
      <c r="V205" t="s">
        <v>1113</v>
      </c>
      <c r="W205" t="s">
        <v>1114</v>
      </c>
      <c r="X205" t="s">
        <v>1115</v>
      </c>
      <c r="Z205" t="s">
        <v>1116</v>
      </c>
      <c r="AA205" t="s">
        <v>1116</v>
      </c>
      <c r="AC205" t="s">
        <v>3108</v>
      </c>
      <c r="AD205" t="s">
        <v>3109</v>
      </c>
      <c r="AE205" t="s">
        <v>26</v>
      </c>
      <c r="AF205" t="s">
        <v>26</v>
      </c>
      <c r="AG205" t="s">
        <v>26</v>
      </c>
      <c r="AH205" t="s">
        <v>26</v>
      </c>
      <c r="AI205" t="e">
        <v>#N/A</v>
      </c>
      <c r="AJ205" t="s">
        <v>26</v>
      </c>
      <c r="AK205" t="s">
        <v>26</v>
      </c>
      <c r="AL205" t="s">
        <v>26</v>
      </c>
      <c r="AM205" t="s">
        <v>26</v>
      </c>
      <c r="AN205" t="e">
        <v>#N/A</v>
      </c>
      <c r="AO205" t="s">
        <v>26</v>
      </c>
      <c r="AP205" t="s">
        <v>26</v>
      </c>
      <c r="AQ205" t="s">
        <v>26</v>
      </c>
      <c r="AR205" t="s">
        <v>26</v>
      </c>
      <c r="AS205" t="e">
        <v>#N/A</v>
      </c>
      <c r="AT205" t="s">
        <v>26</v>
      </c>
      <c r="AU205" t="s">
        <v>26</v>
      </c>
      <c r="AV205" t="e">
        <v>#N/A</v>
      </c>
      <c r="AW205" t="s">
        <v>26</v>
      </c>
      <c r="AX205" t="s">
        <v>26</v>
      </c>
      <c r="AY205" t="s">
        <v>26</v>
      </c>
      <c r="AZ205" t="s">
        <v>26</v>
      </c>
      <c r="BA205" t="s">
        <v>26</v>
      </c>
      <c r="BB205" t="s">
        <v>26</v>
      </c>
      <c r="BC205" t="s">
        <v>26</v>
      </c>
      <c r="BD205" t="s">
        <v>26</v>
      </c>
      <c r="BE205" t="s">
        <v>26</v>
      </c>
      <c r="BF205" t="s">
        <v>26</v>
      </c>
      <c r="BG205" t="s">
        <v>26</v>
      </c>
      <c r="BH205" t="s">
        <v>26</v>
      </c>
      <c r="BI205" t="s">
        <v>26</v>
      </c>
      <c r="BJ205" t="s">
        <v>26</v>
      </c>
      <c r="BK205" t="s">
        <v>26</v>
      </c>
      <c r="BL205" t="s">
        <v>26</v>
      </c>
      <c r="BM205" t="s">
        <v>26</v>
      </c>
      <c r="BN205" t="s">
        <v>26</v>
      </c>
      <c r="BO205" t="s">
        <v>26</v>
      </c>
      <c r="BP205" t="s">
        <v>26</v>
      </c>
      <c r="BQ205" t="s">
        <v>26</v>
      </c>
      <c r="BR205" t="s">
        <v>26</v>
      </c>
      <c r="BS205" t="s">
        <v>26</v>
      </c>
      <c r="BT205" t="s">
        <v>26</v>
      </c>
      <c r="BU205" t="s">
        <v>3140</v>
      </c>
      <c r="BV205" t="s">
        <v>26</v>
      </c>
    </row>
    <row r="206" spans="1:75" hidden="1" x14ac:dyDescent="0.25">
      <c r="A206" t="s">
        <v>1220</v>
      </c>
      <c r="B206" t="s">
        <v>1221</v>
      </c>
      <c r="C206">
        <v>314</v>
      </c>
      <c r="D206" t="s">
        <v>1854</v>
      </c>
      <c r="E206" t="s">
        <v>2548</v>
      </c>
      <c r="H206" t="s">
        <v>714</v>
      </c>
      <c r="I206" t="s">
        <v>19</v>
      </c>
      <c r="J206" t="s">
        <v>600</v>
      </c>
      <c r="K206" t="s">
        <v>1850</v>
      </c>
      <c r="L206" t="s">
        <v>1851</v>
      </c>
      <c r="M206" t="s">
        <v>1852</v>
      </c>
      <c r="O206">
        <v>11500</v>
      </c>
      <c r="P206" t="s">
        <v>714</v>
      </c>
      <c r="Q206" t="s">
        <v>1232</v>
      </c>
      <c r="R206" t="s">
        <v>597</v>
      </c>
      <c r="S206" t="s">
        <v>1853</v>
      </c>
      <c r="T206" t="s">
        <v>1112</v>
      </c>
      <c r="V206" t="s">
        <v>1113</v>
      </c>
      <c r="W206" t="s">
        <v>1114</v>
      </c>
      <c r="X206" t="s">
        <v>1115</v>
      </c>
      <c r="Z206" t="s">
        <v>1116</v>
      </c>
      <c r="AA206" t="s">
        <v>1116</v>
      </c>
      <c r="AC206" t="s">
        <v>3108</v>
      </c>
      <c r="AD206" t="s">
        <v>3110</v>
      </c>
      <c r="AE206" t="s">
        <v>26</v>
      </c>
      <c r="AF206" t="s">
        <v>26</v>
      </c>
      <c r="AG206" t="s">
        <v>26</v>
      </c>
      <c r="AH206" t="s">
        <v>26</v>
      </c>
      <c r="AI206" t="e">
        <v>#N/A</v>
      </c>
      <c r="AJ206" t="s">
        <v>26</v>
      </c>
      <c r="AK206" t="s">
        <v>26</v>
      </c>
      <c r="AL206" t="s">
        <v>26</v>
      </c>
      <c r="AM206" t="s">
        <v>26</v>
      </c>
      <c r="AN206" t="e">
        <v>#N/A</v>
      </c>
      <c r="AO206" t="s">
        <v>26</v>
      </c>
      <c r="AP206" t="s">
        <v>26</v>
      </c>
      <c r="AQ206" t="s">
        <v>26</v>
      </c>
      <c r="AR206" t="s">
        <v>26</v>
      </c>
      <c r="AS206" t="e">
        <v>#N/A</v>
      </c>
      <c r="AT206" t="s">
        <v>26</v>
      </c>
      <c r="AU206" t="s">
        <v>26</v>
      </c>
      <c r="AV206" t="e">
        <v>#N/A</v>
      </c>
      <c r="AW206" t="s">
        <v>26</v>
      </c>
      <c r="AX206" t="s">
        <v>26</v>
      </c>
      <c r="AY206" t="s">
        <v>26</v>
      </c>
      <c r="AZ206" t="s">
        <v>26</v>
      </c>
      <c r="BA206" t="s">
        <v>26</v>
      </c>
      <c r="BB206" t="s">
        <v>26</v>
      </c>
      <c r="BC206" t="s">
        <v>26</v>
      </c>
      <c r="BD206" t="s">
        <v>26</v>
      </c>
      <c r="BE206" t="s">
        <v>26</v>
      </c>
      <c r="BF206" t="s">
        <v>26</v>
      </c>
      <c r="BG206" t="s">
        <v>26</v>
      </c>
      <c r="BH206" t="s">
        <v>26</v>
      </c>
      <c r="BI206" t="s">
        <v>26</v>
      </c>
      <c r="BJ206" t="s">
        <v>26</v>
      </c>
      <c r="BK206" t="s">
        <v>26</v>
      </c>
      <c r="BL206" t="s">
        <v>26</v>
      </c>
      <c r="BM206" t="s">
        <v>26</v>
      </c>
      <c r="BN206" t="s">
        <v>26</v>
      </c>
      <c r="BO206" t="s">
        <v>26</v>
      </c>
      <c r="BP206" t="s">
        <v>26</v>
      </c>
      <c r="BQ206" t="s">
        <v>26</v>
      </c>
      <c r="BR206" t="s">
        <v>26</v>
      </c>
      <c r="BS206" t="s">
        <v>26</v>
      </c>
      <c r="BT206" t="s">
        <v>26</v>
      </c>
      <c r="BU206" t="s">
        <v>3140</v>
      </c>
      <c r="BV206" t="s">
        <v>26</v>
      </c>
    </row>
    <row r="207" spans="1:75" hidden="1" x14ac:dyDescent="0.25">
      <c r="A207" t="s">
        <v>1220</v>
      </c>
      <c r="B207" t="s">
        <v>1221</v>
      </c>
      <c r="C207">
        <v>315</v>
      </c>
      <c r="D207" t="s">
        <v>604</v>
      </c>
      <c r="E207" t="s">
        <v>2549</v>
      </c>
      <c r="F207" t="s">
        <v>1560</v>
      </c>
      <c r="H207" t="s">
        <v>792</v>
      </c>
      <c r="I207" t="s">
        <v>607</v>
      </c>
      <c r="J207" t="s">
        <v>605</v>
      </c>
      <c r="K207" t="s">
        <v>1855</v>
      </c>
      <c r="M207" t="s">
        <v>1856</v>
      </c>
      <c r="O207">
        <v>1300</v>
      </c>
      <c r="P207" t="s">
        <v>792</v>
      </c>
      <c r="Q207" t="s">
        <v>1241</v>
      </c>
      <c r="R207" t="s">
        <v>601</v>
      </c>
      <c r="S207" t="s">
        <v>1857</v>
      </c>
      <c r="V207" t="s">
        <v>320</v>
      </c>
      <c r="W207" t="s">
        <v>608</v>
      </c>
      <c r="X207" t="s">
        <v>185</v>
      </c>
      <c r="Y207" t="s">
        <v>606</v>
      </c>
      <c r="AC207" t="s">
        <v>3111</v>
      </c>
      <c r="AD207" t="s">
        <v>3112</v>
      </c>
      <c r="AE207" t="s">
        <v>26</v>
      </c>
      <c r="AF207" t="s">
        <v>26</v>
      </c>
      <c r="AG207" t="s">
        <v>26</v>
      </c>
      <c r="AH207" t="s">
        <v>26</v>
      </c>
      <c r="AI207" t="e">
        <v>#N/A</v>
      </c>
      <c r="AJ207" t="s">
        <v>26</v>
      </c>
      <c r="AK207" t="s">
        <v>26</v>
      </c>
      <c r="AL207" t="s">
        <v>26</v>
      </c>
      <c r="AM207" t="s">
        <v>26</v>
      </c>
      <c r="AN207" t="e">
        <v>#N/A</v>
      </c>
      <c r="AO207" t="s">
        <v>26</v>
      </c>
      <c r="AP207" t="s">
        <v>26</v>
      </c>
      <c r="AQ207" t="s">
        <v>26</v>
      </c>
      <c r="AR207" t="s">
        <v>26</v>
      </c>
      <c r="AS207" t="e">
        <v>#N/A</v>
      </c>
      <c r="AT207" t="s">
        <v>26</v>
      </c>
      <c r="AU207" t="s">
        <v>26</v>
      </c>
      <c r="AV207" t="e">
        <v>#N/A</v>
      </c>
      <c r="AW207" t="s">
        <v>26</v>
      </c>
      <c r="AX207" t="s">
        <v>26</v>
      </c>
      <c r="AY207" t="s">
        <v>26</v>
      </c>
      <c r="AZ207" t="s">
        <v>26</v>
      </c>
      <c r="BA207" t="s">
        <v>26</v>
      </c>
      <c r="BB207" t="s">
        <v>26</v>
      </c>
      <c r="BC207" t="s">
        <v>26</v>
      </c>
      <c r="BD207" t="s">
        <v>26</v>
      </c>
      <c r="BE207" t="s">
        <v>26</v>
      </c>
      <c r="BF207" t="s">
        <v>26</v>
      </c>
      <c r="BG207" t="s">
        <v>26</v>
      </c>
      <c r="BH207" t="s">
        <v>26</v>
      </c>
      <c r="BI207" t="s">
        <v>26</v>
      </c>
      <c r="BJ207" t="s">
        <v>26</v>
      </c>
      <c r="BK207" t="s">
        <v>26</v>
      </c>
      <c r="BL207" t="s">
        <v>26</v>
      </c>
      <c r="BM207" t="s">
        <v>26</v>
      </c>
      <c r="BN207" t="s">
        <v>26</v>
      </c>
      <c r="BO207" t="s">
        <v>26</v>
      </c>
      <c r="BP207" t="s">
        <v>26</v>
      </c>
      <c r="BQ207" t="s">
        <v>26</v>
      </c>
      <c r="BR207" t="s">
        <v>26</v>
      </c>
      <c r="BS207" t="s">
        <v>26</v>
      </c>
      <c r="BT207" t="s">
        <v>26</v>
      </c>
      <c r="BU207" t="s">
        <v>3142</v>
      </c>
      <c r="BV207" t="s">
        <v>3141</v>
      </c>
    </row>
    <row r="208" spans="1:75" hidden="1" x14ac:dyDescent="0.25">
      <c r="A208" t="s">
        <v>1220</v>
      </c>
      <c r="B208" t="s">
        <v>1221</v>
      </c>
      <c r="C208">
        <v>315</v>
      </c>
      <c r="D208" t="s">
        <v>604</v>
      </c>
      <c r="E208" t="s">
        <v>2549</v>
      </c>
      <c r="F208" t="s">
        <v>1560</v>
      </c>
      <c r="H208" t="s">
        <v>792</v>
      </c>
      <c r="I208" t="s">
        <v>19</v>
      </c>
      <c r="J208" t="s">
        <v>605</v>
      </c>
      <c r="K208" t="s">
        <v>1858</v>
      </c>
      <c r="L208" t="s">
        <v>1859</v>
      </c>
      <c r="M208" t="s">
        <v>1860</v>
      </c>
      <c r="O208">
        <v>2009</v>
      </c>
      <c r="P208" t="s">
        <v>792</v>
      </c>
      <c r="Q208" t="s">
        <v>1241</v>
      </c>
      <c r="R208" t="s">
        <v>601</v>
      </c>
      <c r="S208" t="s">
        <v>1857</v>
      </c>
      <c r="V208" t="s">
        <v>320</v>
      </c>
      <c r="W208" t="s">
        <v>608</v>
      </c>
      <c r="X208" t="s">
        <v>185</v>
      </c>
      <c r="AC208" t="s">
        <v>3111</v>
      </c>
      <c r="AD208" t="s">
        <v>3112</v>
      </c>
      <c r="AE208" t="s">
        <v>26</v>
      </c>
      <c r="AF208" t="s">
        <v>26</v>
      </c>
      <c r="AG208" t="s">
        <v>26</v>
      </c>
      <c r="AH208" t="s">
        <v>26</v>
      </c>
      <c r="AI208" t="e">
        <v>#N/A</v>
      </c>
      <c r="AJ208" t="s">
        <v>26</v>
      </c>
      <c r="AK208" t="s">
        <v>26</v>
      </c>
      <c r="AL208" t="s">
        <v>26</v>
      </c>
      <c r="AM208" t="s">
        <v>26</v>
      </c>
      <c r="AN208" t="e">
        <v>#N/A</v>
      </c>
      <c r="AO208" t="s">
        <v>26</v>
      </c>
      <c r="AP208" t="s">
        <v>26</v>
      </c>
      <c r="AQ208" t="s">
        <v>26</v>
      </c>
      <c r="AR208" t="s">
        <v>26</v>
      </c>
      <c r="AS208" t="e">
        <v>#N/A</v>
      </c>
      <c r="AT208" t="s">
        <v>26</v>
      </c>
      <c r="AU208" t="s">
        <v>26</v>
      </c>
      <c r="AV208" t="e">
        <v>#N/A</v>
      </c>
      <c r="AW208" t="s">
        <v>26</v>
      </c>
      <c r="AX208" t="s">
        <v>26</v>
      </c>
      <c r="AY208" t="s">
        <v>26</v>
      </c>
      <c r="AZ208" t="s">
        <v>26</v>
      </c>
      <c r="BA208" t="s">
        <v>26</v>
      </c>
      <c r="BB208" t="s">
        <v>26</v>
      </c>
      <c r="BC208" t="s">
        <v>26</v>
      </c>
      <c r="BD208" t="s">
        <v>26</v>
      </c>
      <c r="BE208" t="s">
        <v>26</v>
      </c>
      <c r="BF208" t="s">
        <v>26</v>
      </c>
      <c r="BG208" t="s">
        <v>26</v>
      </c>
      <c r="BH208" t="s">
        <v>26</v>
      </c>
      <c r="BI208" t="s">
        <v>26</v>
      </c>
      <c r="BJ208" t="s">
        <v>26</v>
      </c>
      <c r="BK208" t="s">
        <v>26</v>
      </c>
      <c r="BL208" t="s">
        <v>26</v>
      </c>
      <c r="BM208" t="s">
        <v>26</v>
      </c>
      <c r="BN208" t="s">
        <v>26</v>
      </c>
      <c r="BO208" t="s">
        <v>26</v>
      </c>
      <c r="BP208" t="s">
        <v>26</v>
      </c>
      <c r="BQ208" t="s">
        <v>26</v>
      </c>
      <c r="BR208" t="s">
        <v>26</v>
      </c>
      <c r="BS208" t="s">
        <v>26</v>
      </c>
      <c r="BT208" t="s">
        <v>26</v>
      </c>
      <c r="BU208" t="s">
        <v>3142</v>
      </c>
      <c r="BV208" t="s">
        <v>26</v>
      </c>
    </row>
    <row r="209" spans="1:74" hidden="1" x14ac:dyDescent="0.25">
      <c r="A209" t="s">
        <v>1220</v>
      </c>
      <c r="B209" t="s">
        <v>1221</v>
      </c>
      <c r="C209">
        <v>316</v>
      </c>
      <c r="D209" t="s">
        <v>1118</v>
      </c>
      <c r="E209" t="s">
        <v>1118</v>
      </c>
      <c r="F209" t="s">
        <v>1861</v>
      </c>
      <c r="H209" t="s">
        <v>1120</v>
      </c>
      <c r="I209" t="s">
        <v>19</v>
      </c>
      <c r="J209" t="s">
        <v>1121</v>
      </c>
      <c r="M209" t="s">
        <v>1262</v>
      </c>
      <c r="P209" t="s">
        <v>1262</v>
      </c>
      <c r="Q209" t="s">
        <v>1232</v>
      </c>
      <c r="V209" t="s">
        <v>1122</v>
      </c>
      <c r="W209" t="s">
        <v>1123</v>
      </c>
      <c r="Z209" t="s">
        <v>1117</v>
      </c>
      <c r="AA209" t="s">
        <v>1117</v>
      </c>
      <c r="AC209" t="s">
        <v>26</v>
      </c>
      <c r="AD209" t="s">
        <v>3113</v>
      </c>
      <c r="AE209" t="s">
        <v>2589</v>
      </c>
      <c r="AF209" t="s">
        <v>2601</v>
      </c>
      <c r="AG209" t="s">
        <v>2591</v>
      </c>
      <c r="AH209" t="s">
        <v>1383</v>
      </c>
      <c r="AI209" t="e">
        <v>#N/A</v>
      </c>
      <c r="AJ209" t="s">
        <v>26</v>
      </c>
      <c r="AK209" t="s">
        <v>26</v>
      </c>
      <c r="AL209" t="s">
        <v>26</v>
      </c>
      <c r="AM209" t="s">
        <v>26</v>
      </c>
      <c r="AN209" t="e">
        <v>#N/A</v>
      </c>
      <c r="AO209" t="s">
        <v>26</v>
      </c>
      <c r="AP209" t="s">
        <v>26</v>
      </c>
      <c r="AQ209" t="s">
        <v>26</v>
      </c>
      <c r="AR209" t="s">
        <v>26</v>
      </c>
      <c r="AS209" t="e">
        <v>#N/A</v>
      </c>
      <c r="AT209" t="s">
        <v>26</v>
      </c>
      <c r="AU209" t="s">
        <v>26</v>
      </c>
      <c r="AV209" t="e">
        <v>#N/A</v>
      </c>
      <c r="AW209" t="s">
        <v>26</v>
      </c>
      <c r="AX209" t="s">
        <v>26</v>
      </c>
      <c r="AY209" t="s">
        <v>26</v>
      </c>
      <c r="AZ209" t="s">
        <v>26</v>
      </c>
      <c r="BA209" t="s">
        <v>26</v>
      </c>
      <c r="BB209" t="s">
        <v>26</v>
      </c>
      <c r="BC209" t="s">
        <v>26</v>
      </c>
      <c r="BD209" t="s">
        <v>26</v>
      </c>
      <c r="BE209" t="s">
        <v>26</v>
      </c>
      <c r="BF209" t="s">
        <v>26</v>
      </c>
      <c r="BG209" t="s">
        <v>26</v>
      </c>
      <c r="BH209" t="s">
        <v>26</v>
      </c>
      <c r="BI209" t="s">
        <v>26</v>
      </c>
      <c r="BJ209" t="s">
        <v>26</v>
      </c>
      <c r="BK209" t="s">
        <v>26</v>
      </c>
      <c r="BL209" t="s">
        <v>26</v>
      </c>
      <c r="BM209" t="s">
        <v>26</v>
      </c>
      <c r="BN209" t="s">
        <v>26</v>
      </c>
      <c r="BO209" t="s">
        <v>26</v>
      </c>
      <c r="BP209" t="s">
        <v>26</v>
      </c>
      <c r="BQ209" t="s">
        <v>26</v>
      </c>
      <c r="BR209" t="s">
        <v>26</v>
      </c>
      <c r="BS209" t="s">
        <v>26</v>
      </c>
      <c r="BT209" t="s">
        <v>26</v>
      </c>
      <c r="BU209" t="s">
        <v>26</v>
      </c>
      <c r="BV209" t="s">
        <v>26</v>
      </c>
    </row>
    <row r="210" spans="1:74" hidden="1" x14ac:dyDescent="0.25">
      <c r="A210" t="s">
        <v>1220</v>
      </c>
      <c r="B210" t="s">
        <v>1221</v>
      </c>
      <c r="C210">
        <v>317</v>
      </c>
      <c r="D210" t="s">
        <v>1862</v>
      </c>
      <c r="E210" t="s">
        <v>1862</v>
      </c>
      <c r="F210" t="s">
        <v>1510</v>
      </c>
      <c r="G210" t="s">
        <v>1511</v>
      </c>
      <c r="H210" t="s">
        <v>667</v>
      </c>
      <c r="I210" t="s">
        <v>36</v>
      </c>
      <c r="J210" t="s">
        <v>270</v>
      </c>
      <c r="K210" t="s">
        <v>1512</v>
      </c>
      <c r="L210" t="s">
        <v>1513</v>
      </c>
      <c r="M210" t="s">
        <v>1514</v>
      </c>
      <c r="N210" t="s">
        <v>1511</v>
      </c>
      <c r="O210">
        <v>39441</v>
      </c>
      <c r="P210" t="s">
        <v>667</v>
      </c>
      <c r="Q210" t="s">
        <v>1232</v>
      </c>
      <c r="R210" t="s">
        <v>267</v>
      </c>
      <c r="S210" t="s">
        <v>1515</v>
      </c>
      <c r="T210" t="s">
        <v>886</v>
      </c>
      <c r="V210" t="s">
        <v>272</v>
      </c>
      <c r="W210" t="s">
        <v>273</v>
      </c>
      <c r="X210" t="s">
        <v>274</v>
      </c>
      <c r="Y210" t="s">
        <v>271</v>
      </c>
      <c r="Z210" t="s">
        <v>886</v>
      </c>
      <c r="AA210" t="s">
        <v>886</v>
      </c>
      <c r="AC210" t="s">
        <v>26</v>
      </c>
      <c r="AD210" t="s">
        <v>3114</v>
      </c>
      <c r="AE210" t="s">
        <v>2804</v>
      </c>
      <c r="AF210" t="s">
        <v>2805</v>
      </c>
      <c r="AG210" t="s">
        <v>2806</v>
      </c>
      <c r="AH210" t="s">
        <v>1511</v>
      </c>
      <c r="AI210" t="e">
        <v>#N/A</v>
      </c>
      <c r="AJ210" t="s">
        <v>26</v>
      </c>
      <c r="AK210" t="s">
        <v>26</v>
      </c>
      <c r="AL210" t="s">
        <v>26</v>
      </c>
      <c r="AM210" t="s">
        <v>26</v>
      </c>
      <c r="AN210" t="e">
        <v>#N/A</v>
      </c>
      <c r="AO210" t="s">
        <v>26</v>
      </c>
      <c r="AP210" t="s">
        <v>26</v>
      </c>
      <c r="AQ210" t="s">
        <v>26</v>
      </c>
      <c r="AR210" t="s">
        <v>26</v>
      </c>
      <c r="AS210" t="e">
        <v>#N/A</v>
      </c>
      <c r="AT210" t="s">
        <v>26</v>
      </c>
      <c r="AU210" t="s">
        <v>26</v>
      </c>
      <c r="AV210" t="e">
        <v>#N/A</v>
      </c>
      <c r="AW210" t="s">
        <v>2807</v>
      </c>
      <c r="AX210" t="s">
        <v>2808</v>
      </c>
      <c r="AY210" t="s">
        <v>26</v>
      </c>
      <c r="AZ210" t="s">
        <v>1514</v>
      </c>
      <c r="BA210" t="s">
        <v>2809</v>
      </c>
      <c r="BB210" t="s">
        <v>2810</v>
      </c>
      <c r="BC210" t="s">
        <v>2811</v>
      </c>
      <c r="BD210" t="s">
        <v>1515</v>
      </c>
      <c r="BE210" t="s">
        <v>2812</v>
      </c>
      <c r="BF210" t="s">
        <v>26</v>
      </c>
      <c r="BG210" t="s">
        <v>26</v>
      </c>
      <c r="BH210" t="s">
        <v>26</v>
      </c>
      <c r="BI210" t="s">
        <v>26</v>
      </c>
      <c r="BJ210" t="s">
        <v>26</v>
      </c>
      <c r="BK210" t="s">
        <v>26</v>
      </c>
      <c r="BL210" t="s">
        <v>26</v>
      </c>
      <c r="BM210" t="s">
        <v>26</v>
      </c>
      <c r="BN210" t="s">
        <v>26</v>
      </c>
      <c r="BO210" t="s">
        <v>26</v>
      </c>
      <c r="BP210" t="s">
        <v>26</v>
      </c>
      <c r="BQ210" t="s">
        <v>26</v>
      </c>
      <c r="BR210" t="s">
        <v>26</v>
      </c>
      <c r="BS210" t="s">
        <v>26</v>
      </c>
      <c r="BT210" t="s">
        <v>26</v>
      </c>
      <c r="BU210" t="s">
        <v>3140</v>
      </c>
      <c r="BV210" t="s">
        <v>3140</v>
      </c>
    </row>
    <row r="211" spans="1:74" hidden="1" x14ac:dyDescent="0.25">
      <c r="A211" t="s">
        <v>1220</v>
      </c>
      <c r="B211" t="s">
        <v>1221</v>
      </c>
      <c r="C211">
        <v>317</v>
      </c>
      <c r="D211" t="s">
        <v>1862</v>
      </c>
      <c r="E211" t="s">
        <v>1862</v>
      </c>
      <c r="F211" t="s">
        <v>1510</v>
      </c>
      <c r="G211" t="s">
        <v>1511</v>
      </c>
      <c r="H211" t="s">
        <v>667</v>
      </c>
      <c r="I211" t="s">
        <v>19</v>
      </c>
      <c r="J211" t="s">
        <v>270</v>
      </c>
      <c r="K211" t="s">
        <v>1512</v>
      </c>
      <c r="L211" t="s">
        <v>1513</v>
      </c>
      <c r="M211" t="s">
        <v>1514</v>
      </c>
      <c r="N211" t="s">
        <v>1511</v>
      </c>
      <c r="O211">
        <v>39441</v>
      </c>
      <c r="P211" t="s">
        <v>667</v>
      </c>
      <c r="Q211" t="s">
        <v>1232</v>
      </c>
      <c r="R211" t="s">
        <v>267</v>
      </c>
      <c r="S211" t="s">
        <v>1515</v>
      </c>
      <c r="T211" t="s">
        <v>886</v>
      </c>
      <c r="Z211" t="s">
        <v>886</v>
      </c>
      <c r="AC211" t="s">
        <v>26</v>
      </c>
      <c r="AD211" t="s">
        <v>3114</v>
      </c>
      <c r="AE211" t="s">
        <v>2804</v>
      </c>
      <c r="AF211" t="s">
        <v>2805</v>
      </c>
      <c r="AG211" t="s">
        <v>2806</v>
      </c>
      <c r="AH211" t="s">
        <v>1511</v>
      </c>
      <c r="AI211" t="e">
        <v>#N/A</v>
      </c>
      <c r="AJ211" t="s">
        <v>26</v>
      </c>
      <c r="AK211" t="s">
        <v>26</v>
      </c>
      <c r="AL211" t="s">
        <v>26</v>
      </c>
      <c r="AM211" t="s">
        <v>26</v>
      </c>
      <c r="AN211" t="e">
        <v>#N/A</v>
      </c>
      <c r="AO211" t="s">
        <v>26</v>
      </c>
      <c r="AP211" t="s">
        <v>26</v>
      </c>
      <c r="AQ211" t="s">
        <v>26</v>
      </c>
      <c r="AR211" t="s">
        <v>26</v>
      </c>
      <c r="AS211" t="e">
        <v>#N/A</v>
      </c>
      <c r="AT211" t="s">
        <v>26</v>
      </c>
      <c r="AU211" t="s">
        <v>26</v>
      </c>
      <c r="AV211" t="e">
        <v>#N/A</v>
      </c>
      <c r="AW211" t="s">
        <v>2807</v>
      </c>
      <c r="AX211" t="s">
        <v>2808</v>
      </c>
      <c r="AY211" t="s">
        <v>26</v>
      </c>
      <c r="AZ211" t="s">
        <v>1514</v>
      </c>
      <c r="BA211" t="s">
        <v>2809</v>
      </c>
      <c r="BB211" t="s">
        <v>2810</v>
      </c>
      <c r="BC211" t="s">
        <v>2811</v>
      </c>
      <c r="BD211" t="s">
        <v>1515</v>
      </c>
      <c r="BE211" t="s">
        <v>2812</v>
      </c>
      <c r="BF211" t="s">
        <v>26</v>
      </c>
      <c r="BG211" t="s">
        <v>26</v>
      </c>
      <c r="BH211" t="s">
        <v>26</v>
      </c>
      <c r="BI211" t="s">
        <v>26</v>
      </c>
      <c r="BJ211" t="s">
        <v>26</v>
      </c>
      <c r="BK211" t="s">
        <v>26</v>
      </c>
      <c r="BL211" t="s">
        <v>26</v>
      </c>
      <c r="BM211" t="s">
        <v>26</v>
      </c>
      <c r="BN211" t="s">
        <v>26</v>
      </c>
      <c r="BO211" t="s">
        <v>26</v>
      </c>
      <c r="BP211" t="s">
        <v>26</v>
      </c>
      <c r="BQ211" t="s">
        <v>26</v>
      </c>
      <c r="BR211" t="s">
        <v>26</v>
      </c>
      <c r="BS211" t="s">
        <v>26</v>
      </c>
      <c r="BT211" t="s">
        <v>26</v>
      </c>
      <c r="BU211" t="s">
        <v>3140</v>
      </c>
      <c r="BV211" t="s">
        <v>26</v>
      </c>
    </row>
    <row r="212" spans="1:74" hidden="1" x14ac:dyDescent="0.25">
      <c r="A212" t="s">
        <v>1220</v>
      </c>
      <c r="B212" t="s">
        <v>1221</v>
      </c>
      <c r="C212">
        <v>318</v>
      </c>
      <c r="D212" t="s">
        <v>611</v>
      </c>
      <c r="E212" t="s">
        <v>2550</v>
      </c>
      <c r="F212" t="s">
        <v>1863</v>
      </c>
      <c r="H212" t="s">
        <v>984</v>
      </c>
      <c r="I212" t="s">
        <v>36</v>
      </c>
      <c r="J212" t="s">
        <v>612</v>
      </c>
      <c r="K212" t="s">
        <v>1864</v>
      </c>
      <c r="M212" t="s">
        <v>1865</v>
      </c>
      <c r="O212">
        <v>600014</v>
      </c>
      <c r="P212" t="s">
        <v>984</v>
      </c>
      <c r="Q212" t="s">
        <v>213</v>
      </c>
      <c r="R212" t="s">
        <v>609</v>
      </c>
      <c r="T212" t="s">
        <v>1124</v>
      </c>
      <c r="V212" t="s">
        <v>1866</v>
      </c>
      <c r="W212" t="s">
        <v>1867</v>
      </c>
      <c r="X212" t="s">
        <v>62</v>
      </c>
      <c r="Z212" t="s">
        <v>1124</v>
      </c>
      <c r="AC212" t="s">
        <v>26</v>
      </c>
      <c r="AD212" t="s">
        <v>3115</v>
      </c>
      <c r="AE212" t="s">
        <v>26</v>
      </c>
      <c r="AF212" t="s">
        <v>26</v>
      </c>
      <c r="AG212" t="s">
        <v>26</v>
      </c>
      <c r="AH212" t="s">
        <v>26</v>
      </c>
      <c r="AI212" t="e">
        <v>#N/A</v>
      </c>
      <c r="AJ212" t="s">
        <v>26</v>
      </c>
      <c r="AK212" t="s">
        <v>26</v>
      </c>
      <c r="AL212" t="s">
        <v>26</v>
      </c>
      <c r="AM212" t="s">
        <v>26</v>
      </c>
      <c r="AN212" t="e">
        <v>#N/A</v>
      </c>
      <c r="AO212" t="s">
        <v>26</v>
      </c>
      <c r="AP212" t="s">
        <v>26</v>
      </c>
      <c r="AQ212" t="s">
        <v>26</v>
      </c>
      <c r="AR212" t="s">
        <v>26</v>
      </c>
      <c r="AS212" t="e">
        <v>#N/A</v>
      </c>
      <c r="AT212" t="s">
        <v>26</v>
      </c>
      <c r="AU212" t="s">
        <v>26</v>
      </c>
      <c r="AV212" t="e">
        <v>#N/A</v>
      </c>
      <c r="AW212" t="s">
        <v>26</v>
      </c>
      <c r="AX212" t="s">
        <v>26</v>
      </c>
      <c r="AY212" t="s">
        <v>26</v>
      </c>
      <c r="AZ212" t="s">
        <v>26</v>
      </c>
      <c r="BA212" t="s">
        <v>26</v>
      </c>
      <c r="BB212" t="s">
        <v>26</v>
      </c>
      <c r="BC212" t="s">
        <v>26</v>
      </c>
      <c r="BD212" t="s">
        <v>26</v>
      </c>
      <c r="BE212" t="s">
        <v>26</v>
      </c>
      <c r="BF212" t="s">
        <v>26</v>
      </c>
      <c r="BG212" t="s">
        <v>26</v>
      </c>
      <c r="BH212" t="s">
        <v>26</v>
      </c>
      <c r="BI212" t="s">
        <v>26</v>
      </c>
      <c r="BJ212" t="s">
        <v>26</v>
      </c>
      <c r="BK212" t="s">
        <v>26</v>
      </c>
      <c r="BL212" t="s">
        <v>26</v>
      </c>
      <c r="BM212" t="s">
        <v>26</v>
      </c>
      <c r="BN212" t="s">
        <v>26</v>
      </c>
      <c r="BO212" t="s">
        <v>26</v>
      </c>
      <c r="BP212" t="s">
        <v>26</v>
      </c>
      <c r="BQ212" t="s">
        <v>26</v>
      </c>
      <c r="BR212" t="s">
        <v>26</v>
      </c>
      <c r="BS212" t="s">
        <v>26</v>
      </c>
      <c r="BT212" t="s">
        <v>26</v>
      </c>
      <c r="BU212" t="s">
        <v>3142</v>
      </c>
      <c r="BV212" t="s">
        <v>26</v>
      </c>
    </row>
    <row r="213" spans="1:74" hidden="1" x14ac:dyDescent="0.25">
      <c r="A213" t="s">
        <v>1220</v>
      </c>
      <c r="B213" t="s">
        <v>1221</v>
      </c>
      <c r="C213">
        <v>318</v>
      </c>
      <c r="D213" t="s">
        <v>611</v>
      </c>
      <c r="E213" t="s">
        <v>2550</v>
      </c>
      <c r="F213" t="s">
        <v>1863</v>
      </c>
      <c r="H213" t="s">
        <v>984</v>
      </c>
      <c r="I213" t="s">
        <v>19</v>
      </c>
      <c r="J213" t="s">
        <v>612</v>
      </c>
      <c r="K213" t="s">
        <v>1864</v>
      </c>
      <c r="M213" t="s">
        <v>1865</v>
      </c>
      <c r="O213">
        <v>600014</v>
      </c>
      <c r="P213" t="s">
        <v>984</v>
      </c>
      <c r="Q213" t="s">
        <v>213</v>
      </c>
      <c r="R213" t="s">
        <v>609</v>
      </c>
      <c r="T213" t="s">
        <v>1124</v>
      </c>
      <c r="V213" t="s">
        <v>613</v>
      </c>
      <c r="W213" t="s">
        <v>614</v>
      </c>
      <c r="X213" t="s">
        <v>62</v>
      </c>
      <c r="Y213" t="s">
        <v>609</v>
      </c>
      <c r="Z213" t="s">
        <v>1127</v>
      </c>
      <c r="AA213" t="s">
        <v>1128</v>
      </c>
      <c r="AB213" t="s">
        <v>1127</v>
      </c>
      <c r="AC213" t="s">
        <v>26</v>
      </c>
      <c r="AD213" t="s">
        <v>3115</v>
      </c>
      <c r="AE213" t="s">
        <v>26</v>
      </c>
      <c r="AF213" t="s">
        <v>26</v>
      </c>
      <c r="AG213" t="s">
        <v>26</v>
      </c>
      <c r="AH213" t="s">
        <v>26</v>
      </c>
      <c r="AI213" t="e">
        <v>#N/A</v>
      </c>
      <c r="AJ213" t="s">
        <v>26</v>
      </c>
      <c r="AK213" t="s">
        <v>26</v>
      </c>
      <c r="AL213" t="s">
        <v>26</v>
      </c>
      <c r="AM213" t="s">
        <v>26</v>
      </c>
      <c r="AN213" t="e">
        <v>#N/A</v>
      </c>
      <c r="AO213" t="s">
        <v>26</v>
      </c>
      <c r="AP213" t="s">
        <v>26</v>
      </c>
      <c r="AQ213" t="s">
        <v>26</v>
      </c>
      <c r="AR213" t="s">
        <v>26</v>
      </c>
      <c r="AS213" t="e">
        <v>#N/A</v>
      </c>
      <c r="AT213" t="s">
        <v>26</v>
      </c>
      <c r="AU213" t="s">
        <v>26</v>
      </c>
      <c r="AV213" t="e">
        <v>#N/A</v>
      </c>
      <c r="AW213" t="s">
        <v>26</v>
      </c>
      <c r="AX213" t="s">
        <v>26</v>
      </c>
      <c r="AY213" t="s">
        <v>26</v>
      </c>
      <c r="AZ213" t="s">
        <v>26</v>
      </c>
      <c r="BA213" t="s">
        <v>26</v>
      </c>
      <c r="BB213" t="s">
        <v>26</v>
      </c>
      <c r="BC213" t="s">
        <v>26</v>
      </c>
      <c r="BD213" t="s">
        <v>26</v>
      </c>
      <c r="BE213" t="s">
        <v>26</v>
      </c>
      <c r="BF213" t="s">
        <v>26</v>
      </c>
      <c r="BG213" t="s">
        <v>26</v>
      </c>
      <c r="BH213" t="s">
        <v>26</v>
      </c>
      <c r="BI213" t="s">
        <v>26</v>
      </c>
      <c r="BJ213" t="s">
        <v>26</v>
      </c>
      <c r="BK213" t="s">
        <v>26</v>
      </c>
      <c r="BL213" t="s">
        <v>26</v>
      </c>
      <c r="BM213" t="s">
        <v>26</v>
      </c>
      <c r="BN213" t="s">
        <v>26</v>
      </c>
      <c r="BO213" t="s">
        <v>26</v>
      </c>
      <c r="BP213" t="s">
        <v>26</v>
      </c>
      <c r="BQ213" t="s">
        <v>26</v>
      </c>
      <c r="BR213" t="s">
        <v>26</v>
      </c>
      <c r="BS213" t="s">
        <v>26</v>
      </c>
      <c r="BT213" t="s">
        <v>26</v>
      </c>
      <c r="BU213" t="s">
        <v>3142</v>
      </c>
      <c r="BV213" t="s">
        <v>3142</v>
      </c>
    </row>
    <row r="214" spans="1:74" hidden="1" x14ac:dyDescent="0.25">
      <c r="A214" t="s">
        <v>1220</v>
      </c>
      <c r="B214" t="s">
        <v>1221</v>
      </c>
      <c r="C214">
        <v>319</v>
      </c>
      <c r="D214" t="s">
        <v>1868</v>
      </c>
      <c r="E214" t="s">
        <v>1868</v>
      </c>
      <c r="F214" t="s">
        <v>1500</v>
      </c>
      <c r="G214" t="s">
        <v>1501</v>
      </c>
      <c r="H214" t="s">
        <v>667</v>
      </c>
      <c r="I214" t="s">
        <v>36</v>
      </c>
      <c r="J214" t="s">
        <v>882</v>
      </c>
      <c r="K214" t="s">
        <v>1502</v>
      </c>
      <c r="M214" t="s">
        <v>1503</v>
      </c>
      <c r="N214" t="s">
        <v>1501</v>
      </c>
      <c r="O214">
        <v>63131</v>
      </c>
      <c r="P214" t="s">
        <v>667</v>
      </c>
      <c r="Q214" t="s">
        <v>1232</v>
      </c>
      <c r="T214" t="s">
        <v>879</v>
      </c>
      <c r="V214" t="s">
        <v>1504</v>
      </c>
      <c r="W214" t="s">
        <v>1505</v>
      </c>
      <c r="X214" t="s">
        <v>85</v>
      </c>
      <c r="Z214" t="s">
        <v>879</v>
      </c>
      <c r="AC214" t="s">
        <v>26</v>
      </c>
      <c r="AD214" t="s">
        <v>3116</v>
      </c>
      <c r="AE214" t="s">
        <v>2800</v>
      </c>
      <c r="AF214" t="s">
        <v>3117</v>
      </c>
      <c r="AG214" t="s">
        <v>2802</v>
      </c>
      <c r="AH214" t="s">
        <v>1501</v>
      </c>
      <c r="AI214" t="e">
        <v>#N/A</v>
      </c>
      <c r="AJ214" t="s">
        <v>26</v>
      </c>
      <c r="AK214" t="s">
        <v>26</v>
      </c>
      <c r="AL214" t="s">
        <v>26</v>
      </c>
      <c r="AM214" t="s">
        <v>26</v>
      </c>
      <c r="AN214" t="e">
        <v>#N/A</v>
      </c>
      <c r="AO214" t="s">
        <v>26</v>
      </c>
      <c r="AP214" t="s">
        <v>26</v>
      </c>
      <c r="AQ214" t="s">
        <v>26</v>
      </c>
      <c r="AR214" t="s">
        <v>26</v>
      </c>
      <c r="AS214" t="e">
        <v>#N/A</v>
      </c>
      <c r="AT214" t="s">
        <v>26</v>
      </c>
      <c r="AU214" t="s">
        <v>26</v>
      </c>
      <c r="AV214" t="e">
        <v>#N/A</v>
      </c>
      <c r="AW214" t="s">
        <v>26</v>
      </c>
      <c r="AX214" t="s">
        <v>26</v>
      </c>
      <c r="AY214" t="s">
        <v>26</v>
      </c>
      <c r="AZ214" t="s">
        <v>26</v>
      </c>
      <c r="BA214" t="s">
        <v>26</v>
      </c>
      <c r="BB214" t="s">
        <v>26</v>
      </c>
      <c r="BC214" t="s">
        <v>26</v>
      </c>
      <c r="BD214" t="s">
        <v>26</v>
      </c>
      <c r="BE214" t="s">
        <v>26</v>
      </c>
      <c r="BF214" t="s">
        <v>26</v>
      </c>
      <c r="BG214" t="s">
        <v>26</v>
      </c>
      <c r="BH214" t="s">
        <v>26</v>
      </c>
      <c r="BI214" t="s">
        <v>26</v>
      </c>
      <c r="BJ214" t="s">
        <v>26</v>
      </c>
      <c r="BK214" t="s">
        <v>26</v>
      </c>
      <c r="BL214" t="s">
        <v>26</v>
      </c>
      <c r="BM214" t="s">
        <v>26</v>
      </c>
      <c r="BN214" t="s">
        <v>26</v>
      </c>
      <c r="BO214" t="s">
        <v>26</v>
      </c>
      <c r="BP214" t="s">
        <v>26</v>
      </c>
      <c r="BQ214" t="s">
        <v>26</v>
      </c>
      <c r="BR214" t="s">
        <v>26</v>
      </c>
      <c r="BS214" t="s">
        <v>26</v>
      </c>
      <c r="BT214" t="s">
        <v>26</v>
      </c>
      <c r="BU214" t="s">
        <v>26</v>
      </c>
      <c r="BV214" t="s">
        <v>26</v>
      </c>
    </row>
    <row r="215" spans="1:74" hidden="1" x14ac:dyDescent="0.25">
      <c r="A215" t="s">
        <v>1220</v>
      </c>
      <c r="B215" t="s">
        <v>1221</v>
      </c>
      <c r="C215">
        <v>319</v>
      </c>
      <c r="D215" t="s">
        <v>1868</v>
      </c>
      <c r="E215" t="s">
        <v>1868</v>
      </c>
      <c r="F215" t="s">
        <v>1500</v>
      </c>
      <c r="G215" t="s">
        <v>1501</v>
      </c>
      <c r="H215" t="s">
        <v>667</v>
      </c>
      <c r="I215" t="s">
        <v>19</v>
      </c>
      <c r="J215" t="s">
        <v>882</v>
      </c>
      <c r="K215" t="s">
        <v>1502</v>
      </c>
      <c r="M215" t="s">
        <v>1503</v>
      </c>
      <c r="N215" t="s">
        <v>1501</v>
      </c>
      <c r="O215">
        <v>63131</v>
      </c>
      <c r="P215" t="s">
        <v>667</v>
      </c>
      <c r="Q215" t="s">
        <v>1232</v>
      </c>
      <c r="T215" t="s">
        <v>879</v>
      </c>
      <c r="V215" t="s">
        <v>1506</v>
      </c>
      <c r="W215" t="s">
        <v>1507</v>
      </c>
      <c r="X215" t="s">
        <v>1508</v>
      </c>
      <c r="Z215" t="s">
        <v>879</v>
      </c>
      <c r="AC215" t="s">
        <v>26</v>
      </c>
      <c r="AD215" t="s">
        <v>3116</v>
      </c>
      <c r="AE215" t="s">
        <v>2800</v>
      </c>
      <c r="AF215" t="s">
        <v>3117</v>
      </c>
      <c r="AG215" t="s">
        <v>2802</v>
      </c>
      <c r="AH215" t="s">
        <v>1501</v>
      </c>
      <c r="AI215" t="e">
        <v>#N/A</v>
      </c>
      <c r="AJ215" t="s">
        <v>26</v>
      </c>
      <c r="AK215" t="s">
        <v>26</v>
      </c>
      <c r="AL215" t="s">
        <v>26</v>
      </c>
      <c r="AM215" t="s">
        <v>26</v>
      </c>
      <c r="AN215" t="e">
        <v>#N/A</v>
      </c>
      <c r="AO215" t="s">
        <v>26</v>
      </c>
      <c r="AP215" t="s">
        <v>26</v>
      </c>
      <c r="AQ215" t="s">
        <v>26</v>
      </c>
      <c r="AR215" t="s">
        <v>26</v>
      </c>
      <c r="AS215" t="e">
        <v>#N/A</v>
      </c>
      <c r="AT215" t="s">
        <v>26</v>
      </c>
      <c r="AU215" t="s">
        <v>26</v>
      </c>
      <c r="AV215" t="e">
        <v>#N/A</v>
      </c>
      <c r="AW215" t="s">
        <v>26</v>
      </c>
      <c r="AX215" t="s">
        <v>26</v>
      </c>
      <c r="AY215" t="s">
        <v>26</v>
      </c>
      <c r="AZ215" t="s">
        <v>26</v>
      </c>
      <c r="BA215" t="s">
        <v>26</v>
      </c>
      <c r="BB215" t="s">
        <v>26</v>
      </c>
      <c r="BC215" t="s">
        <v>26</v>
      </c>
      <c r="BD215" t="s">
        <v>26</v>
      </c>
      <c r="BE215" t="s">
        <v>26</v>
      </c>
      <c r="BF215" t="s">
        <v>26</v>
      </c>
      <c r="BG215" t="s">
        <v>26</v>
      </c>
      <c r="BH215" t="s">
        <v>26</v>
      </c>
      <c r="BI215" t="s">
        <v>26</v>
      </c>
      <c r="BJ215" t="s">
        <v>26</v>
      </c>
      <c r="BK215" t="s">
        <v>26</v>
      </c>
      <c r="BL215" t="s">
        <v>26</v>
      </c>
      <c r="BM215" t="s">
        <v>26</v>
      </c>
      <c r="BN215" t="s">
        <v>26</v>
      </c>
      <c r="BO215" t="s">
        <v>26</v>
      </c>
      <c r="BP215" t="s">
        <v>26</v>
      </c>
      <c r="BQ215" t="s">
        <v>26</v>
      </c>
      <c r="BR215" t="s">
        <v>26</v>
      </c>
      <c r="BS215" t="s">
        <v>26</v>
      </c>
      <c r="BT215" t="s">
        <v>26</v>
      </c>
      <c r="BU215" t="s">
        <v>26</v>
      </c>
      <c r="BV215" t="s">
        <v>26</v>
      </c>
    </row>
    <row r="216" spans="1:74" hidden="1" x14ac:dyDescent="0.25">
      <c r="A216" t="s">
        <v>1220</v>
      </c>
      <c r="B216" t="s">
        <v>1221</v>
      </c>
      <c r="C216">
        <v>320</v>
      </c>
      <c r="D216" t="s">
        <v>617</v>
      </c>
      <c r="E216" t="s">
        <v>617</v>
      </c>
      <c r="F216" t="s">
        <v>1869</v>
      </c>
      <c r="G216" t="s">
        <v>1236</v>
      </c>
      <c r="H216" t="s">
        <v>667</v>
      </c>
      <c r="I216" t="s">
        <v>19</v>
      </c>
      <c r="J216" t="s">
        <v>618</v>
      </c>
      <c r="K216" t="s">
        <v>1870</v>
      </c>
      <c r="L216" t="s">
        <v>1871</v>
      </c>
      <c r="M216" t="s">
        <v>1872</v>
      </c>
      <c r="N216" t="s">
        <v>1236</v>
      </c>
      <c r="O216">
        <v>75069</v>
      </c>
      <c r="P216" t="s">
        <v>667</v>
      </c>
      <c r="Q216" t="s">
        <v>1232</v>
      </c>
      <c r="S216" t="s">
        <v>1873</v>
      </c>
      <c r="T216" t="s">
        <v>1129</v>
      </c>
      <c r="V216" t="s">
        <v>393</v>
      </c>
      <c r="W216" t="s">
        <v>619</v>
      </c>
      <c r="X216" t="s">
        <v>24</v>
      </c>
      <c r="Y216" t="s">
        <v>615</v>
      </c>
      <c r="Z216" t="s">
        <v>1129</v>
      </c>
      <c r="AA216" t="s">
        <v>1129</v>
      </c>
      <c r="AC216" t="s">
        <v>26</v>
      </c>
      <c r="AD216" t="s">
        <v>3118</v>
      </c>
      <c r="AE216" t="s">
        <v>3119</v>
      </c>
      <c r="AF216" t="s">
        <v>3120</v>
      </c>
      <c r="AG216" t="s">
        <v>3121</v>
      </c>
      <c r="AH216" t="s">
        <v>1236</v>
      </c>
      <c r="AI216" t="e">
        <v>#N/A</v>
      </c>
      <c r="AJ216" t="s">
        <v>26</v>
      </c>
      <c r="AK216" t="s">
        <v>26</v>
      </c>
      <c r="AL216" t="s">
        <v>26</v>
      </c>
      <c r="AM216" t="s">
        <v>26</v>
      </c>
      <c r="AN216" t="e">
        <v>#N/A</v>
      </c>
      <c r="AO216" t="s">
        <v>26</v>
      </c>
      <c r="AP216" t="s">
        <v>26</v>
      </c>
      <c r="AQ216" t="s">
        <v>26</v>
      </c>
      <c r="AR216" t="s">
        <v>26</v>
      </c>
      <c r="AS216" t="e">
        <v>#N/A</v>
      </c>
      <c r="AT216" t="s">
        <v>26</v>
      </c>
      <c r="AU216" t="s">
        <v>26</v>
      </c>
      <c r="AV216" t="e">
        <v>#N/A</v>
      </c>
      <c r="AW216" t="s">
        <v>26</v>
      </c>
      <c r="AX216" t="s">
        <v>26</v>
      </c>
      <c r="AY216" t="s">
        <v>26</v>
      </c>
      <c r="AZ216" t="s">
        <v>26</v>
      </c>
      <c r="BA216" t="s">
        <v>26</v>
      </c>
      <c r="BB216" t="s">
        <v>26</v>
      </c>
      <c r="BC216" t="s">
        <v>26</v>
      </c>
      <c r="BD216" t="s">
        <v>26</v>
      </c>
      <c r="BE216" t="s">
        <v>26</v>
      </c>
      <c r="BF216" t="s">
        <v>26</v>
      </c>
      <c r="BG216" t="s">
        <v>26</v>
      </c>
      <c r="BH216" t="s">
        <v>26</v>
      </c>
      <c r="BI216" t="s">
        <v>26</v>
      </c>
      <c r="BJ216" t="s">
        <v>26</v>
      </c>
      <c r="BK216" t="s">
        <v>26</v>
      </c>
      <c r="BL216" t="s">
        <v>26</v>
      </c>
      <c r="BM216" t="s">
        <v>26</v>
      </c>
      <c r="BN216" t="s">
        <v>26</v>
      </c>
      <c r="BO216" t="s">
        <v>26</v>
      </c>
      <c r="BP216" t="s">
        <v>26</v>
      </c>
      <c r="BQ216" t="s">
        <v>26</v>
      </c>
      <c r="BR216" t="s">
        <v>26</v>
      </c>
      <c r="BS216" t="s">
        <v>26</v>
      </c>
      <c r="BT216" t="s">
        <v>26</v>
      </c>
      <c r="BU216" t="s">
        <v>26</v>
      </c>
      <c r="BV216" t="s">
        <v>3142</v>
      </c>
    </row>
    <row r="217" spans="1:74" hidden="1" x14ac:dyDescent="0.25">
      <c r="A217" t="s">
        <v>1220</v>
      </c>
      <c r="B217" t="s">
        <v>1221</v>
      </c>
      <c r="C217">
        <v>321</v>
      </c>
      <c r="D217" t="s">
        <v>622</v>
      </c>
      <c r="E217" t="s">
        <v>622</v>
      </c>
      <c r="F217" t="s">
        <v>1874</v>
      </c>
      <c r="H217" t="s">
        <v>869</v>
      </c>
      <c r="I217" t="s">
        <v>36</v>
      </c>
      <c r="J217" t="s">
        <v>623</v>
      </c>
      <c r="K217" t="s">
        <v>1875</v>
      </c>
      <c r="M217" t="s">
        <v>1876</v>
      </c>
      <c r="O217">
        <v>968</v>
      </c>
      <c r="P217" t="s">
        <v>869</v>
      </c>
      <c r="Q217" t="s">
        <v>1232</v>
      </c>
      <c r="T217" t="s">
        <v>1130</v>
      </c>
      <c r="V217" t="s">
        <v>97</v>
      </c>
      <c r="W217" t="s">
        <v>624</v>
      </c>
      <c r="X217" t="s">
        <v>625</v>
      </c>
      <c r="Y217" t="s">
        <v>620</v>
      </c>
      <c r="Z217" t="s">
        <v>1134</v>
      </c>
      <c r="AA217" t="s">
        <v>1135</v>
      </c>
      <c r="AB217" t="s">
        <v>1134</v>
      </c>
      <c r="AC217" t="s">
        <v>26</v>
      </c>
      <c r="AD217" t="s">
        <v>3122</v>
      </c>
      <c r="AE217" t="s">
        <v>3123</v>
      </c>
      <c r="AF217" t="s">
        <v>3124</v>
      </c>
      <c r="AG217" t="s">
        <v>3125</v>
      </c>
      <c r="AH217" t="s">
        <v>2777</v>
      </c>
      <c r="AI217" t="e">
        <v>#N/A</v>
      </c>
      <c r="AJ217" t="s">
        <v>26</v>
      </c>
      <c r="AK217" t="s">
        <v>26</v>
      </c>
      <c r="AL217" t="s">
        <v>3123</v>
      </c>
      <c r="AM217" t="s">
        <v>3126</v>
      </c>
      <c r="AN217" t="e">
        <v>#N/A</v>
      </c>
      <c r="AO217" t="s">
        <v>26</v>
      </c>
      <c r="AP217" t="s">
        <v>26</v>
      </c>
      <c r="AQ217" t="s">
        <v>26</v>
      </c>
      <c r="AR217" t="s">
        <v>26</v>
      </c>
      <c r="AS217" t="e">
        <v>#N/A</v>
      </c>
      <c r="AT217" t="s">
        <v>26</v>
      </c>
      <c r="AU217" t="s">
        <v>26</v>
      </c>
      <c r="AV217" t="e">
        <v>#N/A</v>
      </c>
      <c r="AW217" t="s">
        <v>26</v>
      </c>
      <c r="AX217" t="s">
        <v>26</v>
      </c>
      <c r="AY217" t="s">
        <v>26</v>
      </c>
      <c r="AZ217" t="s">
        <v>26</v>
      </c>
      <c r="BA217" t="s">
        <v>26</v>
      </c>
      <c r="BB217" t="s">
        <v>26</v>
      </c>
      <c r="BC217" t="s">
        <v>26</v>
      </c>
      <c r="BD217" t="s">
        <v>26</v>
      </c>
      <c r="BE217" t="s">
        <v>26</v>
      </c>
      <c r="BF217" t="s">
        <v>26</v>
      </c>
      <c r="BG217" t="s">
        <v>3126</v>
      </c>
      <c r="BH217" t="s">
        <v>3123</v>
      </c>
      <c r="BI217" t="s">
        <v>26</v>
      </c>
      <c r="BJ217" t="s">
        <v>26</v>
      </c>
      <c r="BK217" t="s">
        <v>26</v>
      </c>
      <c r="BL217" t="s">
        <v>26</v>
      </c>
      <c r="BM217" t="s">
        <v>26</v>
      </c>
      <c r="BN217" t="s">
        <v>26</v>
      </c>
      <c r="BO217" t="s">
        <v>26</v>
      </c>
      <c r="BP217" t="s">
        <v>26</v>
      </c>
      <c r="BQ217" t="s">
        <v>26</v>
      </c>
      <c r="BR217" t="s">
        <v>26</v>
      </c>
      <c r="BS217" t="s">
        <v>26</v>
      </c>
      <c r="BT217" t="s">
        <v>26</v>
      </c>
      <c r="BU217" t="s">
        <v>26</v>
      </c>
      <c r="BV217" t="s">
        <v>3142</v>
      </c>
    </row>
    <row r="218" spans="1:74" hidden="1" x14ac:dyDescent="0.25">
      <c r="A218" t="s">
        <v>1220</v>
      </c>
      <c r="B218" t="s">
        <v>1221</v>
      </c>
      <c r="C218">
        <v>321</v>
      </c>
      <c r="D218" t="s">
        <v>622</v>
      </c>
      <c r="E218" t="s">
        <v>622</v>
      </c>
      <c r="F218" t="s">
        <v>1874</v>
      </c>
      <c r="H218" t="s">
        <v>869</v>
      </c>
      <c r="I218" t="s">
        <v>19</v>
      </c>
      <c r="J218" t="s">
        <v>623</v>
      </c>
      <c r="K218" t="s">
        <v>1875</v>
      </c>
      <c r="M218" t="s">
        <v>1876</v>
      </c>
      <c r="O218">
        <v>968</v>
      </c>
      <c r="P218" t="s">
        <v>869</v>
      </c>
      <c r="Q218" t="s">
        <v>1232</v>
      </c>
      <c r="T218" t="s">
        <v>1130</v>
      </c>
      <c r="V218" t="s">
        <v>1122</v>
      </c>
      <c r="W218" t="s">
        <v>1877</v>
      </c>
      <c r="X218" t="s">
        <v>185</v>
      </c>
      <c r="Z218" t="s">
        <v>1130</v>
      </c>
      <c r="AC218" t="s">
        <v>26</v>
      </c>
      <c r="AD218" t="s">
        <v>3122</v>
      </c>
      <c r="AE218" t="s">
        <v>3123</v>
      </c>
      <c r="AF218" t="s">
        <v>3124</v>
      </c>
      <c r="AG218" t="s">
        <v>3125</v>
      </c>
      <c r="AH218" t="s">
        <v>2777</v>
      </c>
      <c r="AI218" t="e">
        <v>#N/A</v>
      </c>
      <c r="AJ218" t="s">
        <v>26</v>
      </c>
      <c r="AK218" t="s">
        <v>26</v>
      </c>
      <c r="AL218" t="s">
        <v>3123</v>
      </c>
      <c r="AM218" t="s">
        <v>3126</v>
      </c>
      <c r="AN218" t="e">
        <v>#N/A</v>
      </c>
      <c r="AO218" t="s">
        <v>26</v>
      </c>
      <c r="AP218" t="s">
        <v>26</v>
      </c>
      <c r="AQ218" t="s">
        <v>26</v>
      </c>
      <c r="AR218" t="s">
        <v>26</v>
      </c>
      <c r="AS218" t="e">
        <v>#N/A</v>
      </c>
      <c r="AT218" t="s">
        <v>26</v>
      </c>
      <c r="AU218" t="s">
        <v>26</v>
      </c>
      <c r="AV218" t="e">
        <v>#N/A</v>
      </c>
      <c r="AW218" t="s">
        <v>26</v>
      </c>
      <c r="AX218" t="s">
        <v>26</v>
      </c>
      <c r="AY218" t="s">
        <v>26</v>
      </c>
      <c r="AZ218" t="s">
        <v>26</v>
      </c>
      <c r="BA218" t="s">
        <v>26</v>
      </c>
      <c r="BB218" t="s">
        <v>26</v>
      </c>
      <c r="BC218" t="s">
        <v>26</v>
      </c>
      <c r="BD218" t="s">
        <v>26</v>
      </c>
      <c r="BE218" t="s">
        <v>26</v>
      </c>
      <c r="BF218" t="s">
        <v>26</v>
      </c>
      <c r="BG218" t="s">
        <v>3126</v>
      </c>
      <c r="BH218" t="s">
        <v>3123</v>
      </c>
      <c r="BI218" t="s">
        <v>26</v>
      </c>
      <c r="BJ218" t="s">
        <v>26</v>
      </c>
      <c r="BK218" t="s">
        <v>26</v>
      </c>
      <c r="BL218" t="s">
        <v>26</v>
      </c>
      <c r="BM218" t="s">
        <v>26</v>
      </c>
      <c r="BN218" t="s">
        <v>26</v>
      </c>
      <c r="BO218" t="s">
        <v>26</v>
      </c>
      <c r="BP218" t="s">
        <v>26</v>
      </c>
      <c r="BQ218" t="s">
        <v>26</v>
      </c>
      <c r="BR218" t="s">
        <v>26</v>
      </c>
      <c r="BS218" t="s">
        <v>26</v>
      </c>
      <c r="BT218" t="s">
        <v>26</v>
      </c>
      <c r="BU218" t="s">
        <v>26</v>
      </c>
      <c r="BV218" t="s">
        <v>26</v>
      </c>
    </row>
    <row r="219" spans="1:74" hidden="1" x14ac:dyDescent="0.25">
      <c r="A219" t="s">
        <v>1220</v>
      </c>
      <c r="B219" t="s">
        <v>1221</v>
      </c>
      <c r="C219">
        <v>322</v>
      </c>
      <c r="D219" t="s">
        <v>628</v>
      </c>
      <c r="E219" t="s">
        <v>628</v>
      </c>
      <c r="F219" t="s">
        <v>1402</v>
      </c>
      <c r="G219" t="s">
        <v>1383</v>
      </c>
      <c r="H219" t="s">
        <v>667</v>
      </c>
      <c r="I219" t="s">
        <v>43</v>
      </c>
      <c r="J219" t="s">
        <v>145</v>
      </c>
      <c r="K219" t="s">
        <v>1380</v>
      </c>
      <c r="L219" t="s">
        <v>1381</v>
      </c>
      <c r="M219" t="s">
        <v>1382</v>
      </c>
      <c r="N219" t="s">
        <v>1383</v>
      </c>
      <c r="O219">
        <v>84116</v>
      </c>
      <c r="P219" t="s">
        <v>667</v>
      </c>
      <c r="Q219" t="s">
        <v>1384</v>
      </c>
      <c r="R219" t="s">
        <v>149</v>
      </c>
      <c r="S219" t="s">
        <v>1385</v>
      </c>
      <c r="T219" t="s">
        <v>788</v>
      </c>
      <c r="V219" t="s">
        <v>146</v>
      </c>
      <c r="W219" t="s">
        <v>147</v>
      </c>
      <c r="X219" t="s">
        <v>148</v>
      </c>
      <c r="Y219" t="s">
        <v>142</v>
      </c>
      <c r="Z219" t="s">
        <v>795</v>
      </c>
      <c r="AA219" t="s">
        <v>796</v>
      </c>
      <c r="AB219" t="s">
        <v>795</v>
      </c>
      <c r="AC219" t="s">
        <v>26</v>
      </c>
      <c r="AD219" t="s">
        <v>3127</v>
      </c>
      <c r="AE219" t="s">
        <v>3128</v>
      </c>
      <c r="AF219" t="s">
        <v>3129</v>
      </c>
      <c r="AG219" t="s">
        <v>2591</v>
      </c>
      <c r="AH219" t="s">
        <v>1383</v>
      </c>
      <c r="AI219" t="e">
        <v>#N/A</v>
      </c>
      <c r="AJ219" t="s">
        <v>26</v>
      </c>
      <c r="AK219" t="s">
        <v>26</v>
      </c>
      <c r="AL219" t="s">
        <v>26</v>
      </c>
      <c r="AM219" t="s">
        <v>26</v>
      </c>
      <c r="AN219" t="e">
        <v>#N/A</v>
      </c>
      <c r="AO219" t="s">
        <v>26</v>
      </c>
      <c r="AP219" t="s">
        <v>26</v>
      </c>
      <c r="AQ219" t="s">
        <v>26</v>
      </c>
      <c r="AR219" t="s">
        <v>26</v>
      </c>
      <c r="AS219" t="e">
        <v>#N/A</v>
      </c>
      <c r="AT219" t="s">
        <v>26</v>
      </c>
      <c r="AU219" t="s">
        <v>26</v>
      </c>
      <c r="AV219" t="e">
        <v>#N/A</v>
      </c>
      <c r="AW219" t="s">
        <v>2611</v>
      </c>
      <c r="AX219" t="s">
        <v>1957</v>
      </c>
      <c r="AY219" t="s">
        <v>26</v>
      </c>
      <c r="AZ219" t="s">
        <v>1382</v>
      </c>
      <c r="BA219" t="s">
        <v>2612</v>
      </c>
      <c r="BB219" t="s">
        <v>2613</v>
      </c>
      <c r="BC219" t="s">
        <v>2614</v>
      </c>
      <c r="BD219" t="s">
        <v>1385</v>
      </c>
      <c r="BE219" t="s">
        <v>2615</v>
      </c>
      <c r="BF219" t="s">
        <v>26</v>
      </c>
      <c r="BG219" t="s">
        <v>26</v>
      </c>
      <c r="BH219" t="s">
        <v>26</v>
      </c>
      <c r="BI219" t="s">
        <v>26</v>
      </c>
      <c r="BJ219" t="s">
        <v>26</v>
      </c>
      <c r="BK219" t="s">
        <v>26</v>
      </c>
      <c r="BL219" t="s">
        <v>26</v>
      </c>
      <c r="BM219" t="s">
        <v>26</v>
      </c>
      <c r="BN219" t="s">
        <v>26</v>
      </c>
      <c r="BO219" t="s">
        <v>26</v>
      </c>
      <c r="BP219" t="s">
        <v>26</v>
      </c>
      <c r="BQ219" t="s">
        <v>26</v>
      </c>
      <c r="BR219" t="s">
        <v>26</v>
      </c>
      <c r="BS219" t="s">
        <v>26</v>
      </c>
      <c r="BT219" t="s">
        <v>26</v>
      </c>
      <c r="BU219" t="s">
        <v>3141</v>
      </c>
      <c r="BV219" t="s">
        <v>3142</v>
      </c>
    </row>
    <row r="220" spans="1:74" hidden="1" x14ac:dyDescent="0.25">
      <c r="A220" t="s">
        <v>1220</v>
      </c>
      <c r="B220" t="s">
        <v>1221</v>
      </c>
      <c r="C220">
        <v>322</v>
      </c>
      <c r="D220" t="s">
        <v>628</v>
      </c>
      <c r="E220" t="s">
        <v>628</v>
      </c>
      <c r="F220" t="s">
        <v>1402</v>
      </c>
      <c r="G220" t="s">
        <v>1383</v>
      </c>
      <c r="H220" t="s">
        <v>667</v>
      </c>
      <c r="I220" t="s">
        <v>19</v>
      </c>
      <c r="J220" t="s">
        <v>629</v>
      </c>
      <c r="K220" t="s">
        <v>1878</v>
      </c>
      <c r="M220" t="s">
        <v>1382</v>
      </c>
      <c r="N220" t="s">
        <v>1383</v>
      </c>
      <c r="O220">
        <v>84115</v>
      </c>
      <c r="P220" t="s">
        <v>667</v>
      </c>
      <c r="Q220" t="s">
        <v>1232</v>
      </c>
      <c r="T220" t="s">
        <v>1136</v>
      </c>
      <c r="V220" t="s">
        <v>630</v>
      </c>
      <c r="W220" t="s">
        <v>631</v>
      </c>
      <c r="Y220" t="s">
        <v>626</v>
      </c>
      <c r="Z220" t="s">
        <v>1136</v>
      </c>
      <c r="AC220" t="s">
        <v>26</v>
      </c>
      <c r="AD220" t="s">
        <v>3127</v>
      </c>
      <c r="AE220" t="s">
        <v>3128</v>
      </c>
      <c r="AF220" t="s">
        <v>3129</v>
      </c>
      <c r="AG220" t="s">
        <v>2591</v>
      </c>
      <c r="AH220" t="s">
        <v>1383</v>
      </c>
      <c r="AI220" t="e">
        <v>#N/A</v>
      </c>
      <c r="AJ220" t="s">
        <v>26</v>
      </c>
      <c r="AK220" t="s">
        <v>26</v>
      </c>
      <c r="AL220" t="s">
        <v>26</v>
      </c>
      <c r="AM220" t="s">
        <v>26</v>
      </c>
      <c r="AN220" t="e">
        <v>#N/A</v>
      </c>
      <c r="AO220" t="s">
        <v>26</v>
      </c>
      <c r="AP220" t="s">
        <v>26</v>
      </c>
      <c r="AQ220" t="s">
        <v>26</v>
      </c>
      <c r="AR220" t="s">
        <v>26</v>
      </c>
      <c r="AS220" t="e">
        <v>#N/A</v>
      </c>
      <c r="AT220" t="s">
        <v>26</v>
      </c>
      <c r="AU220" t="s">
        <v>26</v>
      </c>
      <c r="AV220" t="e">
        <v>#N/A</v>
      </c>
      <c r="AW220" t="s">
        <v>2611</v>
      </c>
      <c r="AX220" t="s">
        <v>1957</v>
      </c>
      <c r="AY220" t="s">
        <v>26</v>
      </c>
      <c r="AZ220" t="s">
        <v>1382</v>
      </c>
      <c r="BA220" t="s">
        <v>2612</v>
      </c>
      <c r="BB220" t="s">
        <v>2613</v>
      </c>
      <c r="BC220" t="s">
        <v>2614</v>
      </c>
      <c r="BD220" t="s">
        <v>1385</v>
      </c>
      <c r="BE220" t="s">
        <v>2615</v>
      </c>
      <c r="BF220" t="s">
        <v>26</v>
      </c>
      <c r="BG220" t="s">
        <v>26</v>
      </c>
      <c r="BH220" t="s">
        <v>26</v>
      </c>
      <c r="BI220" t="s">
        <v>26</v>
      </c>
      <c r="BJ220" t="s">
        <v>26</v>
      </c>
      <c r="BK220" t="s">
        <v>26</v>
      </c>
      <c r="BL220" t="s">
        <v>26</v>
      </c>
      <c r="BM220" t="s">
        <v>26</v>
      </c>
      <c r="BN220" t="s">
        <v>26</v>
      </c>
      <c r="BO220" t="s">
        <v>26</v>
      </c>
      <c r="BP220" t="s">
        <v>26</v>
      </c>
      <c r="BQ220" t="s">
        <v>26</v>
      </c>
      <c r="BR220" t="s">
        <v>26</v>
      </c>
      <c r="BS220" t="s">
        <v>26</v>
      </c>
      <c r="BT220" t="s">
        <v>26</v>
      </c>
      <c r="BU220" t="s">
        <v>26</v>
      </c>
      <c r="BV220" t="s">
        <v>3142</v>
      </c>
    </row>
    <row r="221" spans="1:74" hidden="1" x14ac:dyDescent="0.25">
      <c r="A221" t="s">
        <v>1220</v>
      </c>
      <c r="B221" t="s">
        <v>1221</v>
      </c>
      <c r="C221">
        <v>323</v>
      </c>
      <c r="D221" t="s">
        <v>634</v>
      </c>
      <c r="E221" t="s">
        <v>634</v>
      </c>
      <c r="F221" t="s">
        <v>1807</v>
      </c>
      <c r="G221" t="s">
        <v>1224</v>
      </c>
      <c r="H221" t="s">
        <v>667</v>
      </c>
      <c r="I221" t="s">
        <v>639</v>
      </c>
      <c r="J221" t="s">
        <v>1808</v>
      </c>
      <c r="K221" t="s">
        <v>1809</v>
      </c>
      <c r="M221" t="s">
        <v>1810</v>
      </c>
      <c r="N221" t="s">
        <v>1224</v>
      </c>
      <c r="O221">
        <v>31757</v>
      </c>
      <c r="P221" t="s">
        <v>667</v>
      </c>
      <c r="Q221" t="s">
        <v>1232</v>
      </c>
      <c r="S221" t="s">
        <v>1811</v>
      </c>
      <c r="V221" t="s">
        <v>52</v>
      </c>
      <c r="W221" t="s">
        <v>1812</v>
      </c>
      <c r="X221" t="s">
        <v>1093</v>
      </c>
      <c r="AC221" t="s">
        <v>26</v>
      </c>
      <c r="AD221" t="s">
        <v>3130</v>
      </c>
      <c r="AE221" t="s">
        <v>3131</v>
      </c>
      <c r="AF221" t="s">
        <v>3132</v>
      </c>
      <c r="AG221" t="s">
        <v>2848</v>
      </c>
      <c r="AH221" t="s">
        <v>1556</v>
      </c>
      <c r="AI221" t="e">
        <v>#N/A</v>
      </c>
      <c r="AJ221" t="s">
        <v>26</v>
      </c>
      <c r="AK221" t="s">
        <v>26</v>
      </c>
      <c r="AL221" t="s">
        <v>26</v>
      </c>
      <c r="AM221" t="s">
        <v>26</v>
      </c>
      <c r="AN221" t="e">
        <v>#N/A</v>
      </c>
      <c r="AO221" t="s">
        <v>26</v>
      </c>
      <c r="AP221" t="s">
        <v>26</v>
      </c>
      <c r="AQ221" t="s">
        <v>26</v>
      </c>
      <c r="AR221" t="s">
        <v>26</v>
      </c>
      <c r="AS221" t="e">
        <v>#N/A</v>
      </c>
      <c r="AT221" t="s">
        <v>26</v>
      </c>
      <c r="AU221" t="s">
        <v>26</v>
      </c>
      <c r="AV221" t="e">
        <v>#N/A</v>
      </c>
      <c r="AW221" t="s">
        <v>26</v>
      </c>
      <c r="AX221" t="s">
        <v>26</v>
      </c>
      <c r="AY221" t="s">
        <v>26</v>
      </c>
      <c r="AZ221" t="s">
        <v>26</v>
      </c>
      <c r="BA221" t="s">
        <v>26</v>
      </c>
      <c r="BB221" t="s">
        <v>26</v>
      </c>
      <c r="BC221" t="s">
        <v>26</v>
      </c>
      <c r="BD221" t="s">
        <v>26</v>
      </c>
      <c r="BE221" t="s">
        <v>26</v>
      </c>
      <c r="BF221" t="s">
        <v>26</v>
      </c>
      <c r="BG221" t="s">
        <v>26</v>
      </c>
      <c r="BH221" t="s">
        <v>26</v>
      </c>
      <c r="BI221" t="s">
        <v>26</v>
      </c>
      <c r="BJ221" t="s">
        <v>26</v>
      </c>
      <c r="BK221" t="s">
        <v>26</v>
      </c>
      <c r="BL221" t="s">
        <v>26</v>
      </c>
      <c r="BM221" t="s">
        <v>26</v>
      </c>
      <c r="BN221" t="s">
        <v>26</v>
      </c>
      <c r="BO221" t="s">
        <v>26</v>
      </c>
      <c r="BP221" t="s">
        <v>26</v>
      </c>
      <c r="BQ221" t="s">
        <v>26</v>
      </c>
      <c r="BR221" t="s">
        <v>26</v>
      </c>
      <c r="BS221" t="s">
        <v>26</v>
      </c>
      <c r="BT221" t="s">
        <v>26</v>
      </c>
      <c r="BU221" t="s">
        <v>26</v>
      </c>
      <c r="BV221" t="s">
        <v>26</v>
      </c>
    </row>
    <row r="222" spans="1:74" hidden="1" x14ac:dyDescent="0.25">
      <c r="A222" t="s">
        <v>1220</v>
      </c>
      <c r="B222" t="s">
        <v>1221</v>
      </c>
      <c r="C222">
        <v>323</v>
      </c>
      <c r="D222" t="s">
        <v>634</v>
      </c>
      <c r="E222" t="s">
        <v>634</v>
      </c>
      <c r="F222" t="s">
        <v>1807</v>
      </c>
      <c r="G222" t="s">
        <v>1224</v>
      </c>
      <c r="H222" t="s">
        <v>667</v>
      </c>
      <c r="I222" t="s">
        <v>19</v>
      </c>
      <c r="J222" t="s">
        <v>635</v>
      </c>
      <c r="K222" t="s">
        <v>1879</v>
      </c>
      <c r="M222" t="s">
        <v>1880</v>
      </c>
      <c r="N222" t="s">
        <v>1556</v>
      </c>
      <c r="O222">
        <v>83706</v>
      </c>
      <c r="P222" t="s">
        <v>667</v>
      </c>
      <c r="Q222" t="s">
        <v>1592</v>
      </c>
      <c r="S222" t="s">
        <v>1881</v>
      </c>
      <c r="T222" t="s">
        <v>1137</v>
      </c>
      <c r="V222" t="s">
        <v>636</v>
      </c>
      <c r="W222" t="s">
        <v>550</v>
      </c>
      <c r="X222" t="s">
        <v>527</v>
      </c>
      <c r="Y222" t="s">
        <v>632</v>
      </c>
      <c r="Z222" t="s">
        <v>1138</v>
      </c>
      <c r="AA222" t="s">
        <v>1138</v>
      </c>
      <c r="AC222" t="s">
        <v>26</v>
      </c>
      <c r="AD222" t="s">
        <v>3130</v>
      </c>
      <c r="AE222" t="s">
        <v>3131</v>
      </c>
      <c r="AF222" t="s">
        <v>3132</v>
      </c>
      <c r="AG222" t="s">
        <v>2848</v>
      </c>
      <c r="AH222" t="s">
        <v>1556</v>
      </c>
      <c r="AI222" t="e">
        <v>#N/A</v>
      </c>
      <c r="AJ222" t="s">
        <v>26</v>
      </c>
      <c r="AK222" t="s">
        <v>26</v>
      </c>
      <c r="AL222" t="s">
        <v>26</v>
      </c>
      <c r="AM222" t="s">
        <v>26</v>
      </c>
      <c r="AN222" t="e">
        <v>#N/A</v>
      </c>
      <c r="AO222" t="s">
        <v>26</v>
      </c>
      <c r="AP222" t="s">
        <v>26</v>
      </c>
      <c r="AQ222" t="s">
        <v>26</v>
      </c>
      <c r="AR222" t="s">
        <v>26</v>
      </c>
      <c r="AS222" t="e">
        <v>#N/A</v>
      </c>
      <c r="AT222" t="s">
        <v>26</v>
      </c>
      <c r="AU222" t="s">
        <v>26</v>
      </c>
      <c r="AV222" t="e">
        <v>#N/A</v>
      </c>
      <c r="AW222" t="s">
        <v>26</v>
      </c>
      <c r="AX222" t="s">
        <v>26</v>
      </c>
      <c r="AY222" t="s">
        <v>26</v>
      </c>
      <c r="AZ222" t="s">
        <v>26</v>
      </c>
      <c r="BA222" t="s">
        <v>26</v>
      </c>
      <c r="BB222" t="s">
        <v>26</v>
      </c>
      <c r="BC222" t="s">
        <v>26</v>
      </c>
      <c r="BD222" t="s">
        <v>26</v>
      </c>
      <c r="BE222" t="s">
        <v>26</v>
      </c>
      <c r="BF222" t="s">
        <v>26</v>
      </c>
      <c r="BG222" t="s">
        <v>26</v>
      </c>
      <c r="BH222" t="s">
        <v>26</v>
      </c>
      <c r="BI222" t="s">
        <v>26</v>
      </c>
      <c r="BJ222" t="s">
        <v>26</v>
      </c>
      <c r="BK222" t="s">
        <v>26</v>
      </c>
      <c r="BL222" t="s">
        <v>26</v>
      </c>
      <c r="BM222" t="s">
        <v>26</v>
      </c>
      <c r="BN222" t="s">
        <v>26</v>
      </c>
      <c r="BO222" t="s">
        <v>26</v>
      </c>
      <c r="BP222" t="s">
        <v>26</v>
      </c>
      <c r="BQ222" t="s">
        <v>26</v>
      </c>
      <c r="BR222" t="s">
        <v>26</v>
      </c>
      <c r="BS222" t="s">
        <v>26</v>
      </c>
      <c r="BT222" t="s">
        <v>26</v>
      </c>
      <c r="BU222" t="s">
        <v>26</v>
      </c>
      <c r="BV222" t="s">
        <v>3142</v>
      </c>
    </row>
    <row r="223" spans="1:74" hidden="1" x14ac:dyDescent="0.25">
      <c r="A223" t="s">
        <v>1220</v>
      </c>
      <c r="B223" t="s">
        <v>1221</v>
      </c>
      <c r="C223">
        <v>324</v>
      </c>
      <c r="D223" t="s">
        <v>640</v>
      </c>
      <c r="E223" t="s">
        <v>640</v>
      </c>
      <c r="F223" t="s">
        <v>1882</v>
      </c>
      <c r="G223" t="s">
        <v>1257</v>
      </c>
      <c r="H223" t="s">
        <v>667</v>
      </c>
      <c r="I223" t="s">
        <v>639</v>
      </c>
      <c r="J223" t="s">
        <v>641</v>
      </c>
      <c r="K223" t="s">
        <v>1883</v>
      </c>
      <c r="L223" t="s">
        <v>1884</v>
      </c>
      <c r="M223" t="s">
        <v>1885</v>
      </c>
      <c r="N223" t="s">
        <v>1257</v>
      </c>
      <c r="O223" t="s">
        <v>1886</v>
      </c>
      <c r="P223" t="s">
        <v>667</v>
      </c>
      <c r="Q223" t="s">
        <v>1232</v>
      </c>
      <c r="V223" t="s">
        <v>642</v>
      </c>
      <c r="W223" t="s">
        <v>643</v>
      </c>
      <c r="X223" t="s">
        <v>441</v>
      </c>
      <c r="Y223" t="s">
        <v>637</v>
      </c>
      <c r="Z223" t="s">
        <v>1143</v>
      </c>
      <c r="AB223" t="s">
        <v>1143</v>
      </c>
      <c r="AC223" t="s">
        <v>26</v>
      </c>
      <c r="AD223" t="s">
        <v>3133</v>
      </c>
      <c r="AE223" t="s">
        <v>3134</v>
      </c>
      <c r="AF223" t="s">
        <v>3135</v>
      </c>
      <c r="AG223" t="s">
        <v>3136</v>
      </c>
      <c r="AH223" t="s">
        <v>1257</v>
      </c>
      <c r="AI223" t="e">
        <v>#N/A</v>
      </c>
      <c r="AJ223" t="s">
        <v>26</v>
      </c>
      <c r="AK223" t="s">
        <v>26</v>
      </c>
      <c r="AL223" t="s">
        <v>26</v>
      </c>
      <c r="AM223" t="s">
        <v>26</v>
      </c>
      <c r="AN223" t="e">
        <v>#N/A</v>
      </c>
      <c r="AO223" t="s">
        <v>26</v>
      </c>
      <c r="AP223" t="s">
        <v>26</v>
      </c>
      <c r="AQ223" t="s">
        <v>26</v>
      </c>
      <c r="AR223" t="s">
        <v>26</v>
      </c>
      <c r="AS223" t="e">
        <v>#N/A</v>
      </c>
      <c r="AT223" t="s">
        <v>26</v>
      </c>
      <c r="AU223" t="s">
        <v>26</v>
      </c>
      <c r="AV223" t="e">
        <v>#N/A</v>
      </c>
      <c r="AW223" t="s">
        <v>26</v>
      </c>
      <c r="AX223" t="s">
        <v>26</v>
      </c>
      <c r="AY223" t="s">
        <v>26</v>
      </c>
      <c r="AZ223" t="s">
        <v>26</v>
      </c>
      <c r="BA223" t="s">
        <v>26</v>
      </c>
      <c r="BB223" t="s">
        <v>26</v>
      </c>
      <c r="BC223" t="s">
        <v>26</v>
      </c>
      <c r="BD223" t="s">
        <v>26</v>
      </c>
      <c r="BE223" t="s">
        <v>26</v>
      </c>
      <c r="BF223" t="s">
        <v>26</v>
      </c>
      <c r="BG223" t="s">
        <v>26</v>
      </c>
      <c r="BH223" t="s">
        <v>26</v>
      </c>
      <c r="BI223" t="s">
        <v>26</v>
      </c>
      <c r="BJ223" t="s">
        <v>26</v>
      </c>
      <c r="BK223" t="s">
        <v>26</v>
      </c>
      <c r="BL223" t="s">
        <v>26</v>
      </c>
      <c r="BM223" t="s">
        <v>26</v>
      </c>
      <c r="BN223" t="s">
        <v>26</v>
      </c>
      <c r="BO223" t="s">
        <v>26</v>
      </c>
      <c r="BP223" t="s">
        <v>26</v>
      </c>
      <c r="BQ223" t="s">
        <v>26</v>
      </c>
      <c r="BR223" t="s">
        <v>26</v>
      </c>
      <c r="BS223" t="s">
        <v>26</v>
      </c>
      <c r="BT223" t="s">
        <v>26</v>
      </c>
      <c r="BU223" t="s">
        <v>26</v>
      </c>
      <c r="BV223" t="s">
        <v>3142</v>
      </c>
    </row>
    <row r="224" spans="1:74" hidden="1" x14ac:dyDescent="0.25">
      <c r="A224" t="s">
        <v>1220</v>
      </c>
      <c r="B224" t="s">
        <v>1221</v>
      </c>
      <c r="C224">
        <v>324</v>
      </c>
      <c r="D224" t="s">
        <v>640</v>
      </c>
      <c r="E224" t="s">
        <v>640</v>
      </c>
      <c r="F224" t="s">
        <v>1882</v>
      </c>
      <c r="G224" t="s">
        <v>1257</v>
      </c>
      <c r="H224" t="s">
        <v>667</v>
      </c>
      <c r="I224" t="s">
        <v>19</v>
      </c>
      <c r="J224" t="s">
        <v>1140</v>
      </c>
      <c r="K224" t="s">
        <v>1887</v>
      </c>
      <c r="M224" t="s">
        <v>1888</v>
      </c>
      <c r="N224" t="s">
        <v>1257</v>
      </c>
      <c r="O224">
        <v>44512</v>
      </c>
      <c r="P224" t="s">
        <v>667</v>
      </c>
      <c r="Q224" t="s">
        <v>1232</v>
      </c>
      <c r="T224" t="s">
        <v>1139</v>
      </c>
      <c r="V224" t="s">
        <v>1141</v>
      </c>
      <c r="W224" t="s">
        <v>1142</v>
      </c>
      <c r="X224" t="s">
        <v>156</v>
      </c>
      <c r="Z224" t="s">
        <v>1139</v>
      </c>
      <c r="AC224" t="s">
        <v>26</v>
      </c>
      <c r="AD224" t="s">
        <v>3133</v>
      </c>
      <c r="AE224" t="s">
        <v>3134</v>
      </c>
      <c r="AF224" t="s">
        <v>3135</v>
      </c>
      <c r="AG224" t="s">
        <v>3136</v>
      </c>
      <c r="AH224" t="s">
        <v>1257</v>
      </c>
      <c r="AI224" t="e">
        <v>#N/A</v>
      </c>
      <c r="AJ224" t="s">
        <v>26</v>
      </c>
      <c r="AK224" t="s">
        <v>26</v>
      </c>
      <c r="AL224" t="s">
        <v>26</v>
      </c>
      <c r="AM224" t="s">
        <v>26</v>
      </c>
      <c r="AN224" t="e">
        <v>#N/A</v>
      </c>
      <c r="AO224" t="s">
        <v>26</v>
      </c>
      <c r="AP224" t="s">
        <v>26</v>
      </c>
      <c r="AQ224" t="s">
        <v>26</v>
      </c>
      <c r="AR224" t="s">
        <v>26</v>
      </c>
      <c r="AS224" t="e">
        <v>#N/A</v>
      </c>
      <c r="AT224" t="s">
        <v>26</v>
      </c>
      <c r="AU224" t="s">
        <v>26</v>
      </c>
      <c r="AV224" t="e">
        <v>#N/A</v>
      </c>
      <c r="AW224" t="s">
        <v>26</v>
      </c>
      <c r="AX224" t="s">
        <v>26</v>
      </c>
      <c r="AY224" t="s">
        <v>26</v>
      </c>
      <c r="AZ224" t="s">
        <v>26</v>
      </c>
      <c r="BA224" t="s">
        <v>26</v>
      </c>
      <c r="BB224" t="s">
        <v>26</v>
      </c>
      <c r="BC224" t="s">
        <v>26</v>
      </c>
      <c r="BD224" t="s">
        <v>26</v>
      </c>
      <c r="BE224" t="s">
        <v>26</v>
      </c>
      <c r="BF224" t="s">
        <v>26</v>
      </c>
      <c r="BG224" t="s">
        <v>26</v>
      </c>
      <c r="BH224" t="s">
        <v>26</v>
      </c>
      <c r="BI224" t="s">
        <v>26</v>
      </c>
      <c r="BJ224" t="s">
        <v>26</v>
      </c>
      <c r="BK224" t="s">
        <v>26</v>
      </c>
      <c r="BL224" t="s">
        <v>26</v>
      </c>
      <c r="BM224" t="s">
        <v>26</v>
      </c>
      <c r="BN224" t="s">
        <v>26</v>
      </c>
      <c r="BO224" t="s">
        <v>26</v>
      </c>
      <c r="BP224" t="s">
        <v>26</v>
      </c>
      <c r="BQ224" t="s">
        <v>26</v>
      </c>
      <c r="BR224" t="s">
        <v>26</v>
      </c>
      <c r="BS224" t="s">
        <v>26</v>
      </c>
      <c r="BT224" t="s">
        <v>26</v>
      </c>
      <c r="BU224" t="s">
        <v>26</v>
      </c>
      <c r="BV224" t="s">
        <v>26</v>
      </c>
    </row>
    <row r="225" spans="1:74" hidden="1" x14ac:dyDescent="0.25">
      <c r="A225" t="s">
        <v>1220</v>
      </c>
      <c r="B225" t="s">
        <v>1221</v>
      </c>
      <c r="C225">
        <v>325</v>
      </c>
      <c r="D225" t="s">
        <v>646</v>
      </c>
      <c r="E225" t="s">
        <v>646</v>
      </c>
      <c r="F225" t="s">
        <v>1889</v>
      </c>
      <c r="G225" t="s">
        <v>1524</v>
      </c>
      <c r="H225" t="s">
        <v>770</v>
      </c>
      <c r="I225" t="s">
        <v>43</v>
      </c>
      <c r="J225" t="s">
        <v>647</v>
      </c>
      <c r="K225" t="s">
        <v>1890</v>
      </c>
      <c r="M225" t="s">
        <v>1579</v>
      </c>
      <c r="N225" t="s">
        <v>1524</v>
      </c>
      <c r="O225" t="s">
        <v>1891</v>
      </c>
      <c r="P225" t="s">
        <v>770</v>
      </c>
      <c r="Q225" t="s">
        <v>1241</v>
      </c>
      <c r="R225" t="s">
        <v>644</v>
      </c>
      <c r="S225" t="s">
        <v>1892</v>
      </c>
      <c r="T225" t="s">
        <v>1144</v>
      </c>
      <c r="V225" t="s">
        <v>649</v>
      </c>
      <c r="W225" t="s">
        <v>650</v>
      </c>
      <c r="X225" t="s">
        <v>185</v>
      </c>
      <c r="Y225" t="s">
        <v>648</v>
      </c>
      <c r="Z225" t="s">
        <v>1148</v>
      </c>
      <c r="AA225" t="s">
        <v>1144</v>
      </c>
      <c r="AB225" t="s">
        <v>1148</v>
      </c>
      <c r="AC225" t="s">
        <v>3137</v>
      </c>
      <c r="AD225" t="s">
        <v>3138</v>
      </c>
      <c r="AE225" t="s">
        <v>26</v>
      </c>
      <c r="AF225" t="s">
        <v>26</v>
      </c>
      <c r="AG225" t="s">
        <v>26</v>
      </c>
      <c r="AH225" t="s">
        <v>26</v>
      </c>
      <c r="AI225" t="e">
        <v>#N/A</v>
      </c>
      <c r="AJ225" t="s">
        <v>26</v>
      </c>
      <c r="AK225" t="s">
        <v>26</v>
      </c>
      <c r="AL225" t="s">
        <v>26</v>
      </c>
      <c r="AM225" t="s">
        <v>26</v>
      </c>
      <c r="AN225" t="e">
        <v>#N/A</v>
      </c>
      <c r="AO225" t="s">
        <v>26</v>
      </c>
      <c r="AP225" t="s">
        <v>26</v>
      </c>
      <c r="AQ225" t="s">
        <v>26</v>
      </c>
      <c r="AR225" t="s">
        <v>26</v>
      </c>
      <c r="AS225" t="e">
        <v>#N/A</v>
      </c>
      <c r="AT225" t="s">
        <v>26</v>
      </c>
      <c r="AU225" t="s">
        <v>26</v>
      </c>
      <c r="AV225" t="e">
        <v>#N/A</v>
      </c>
      <c r="AW225" t="s">
        <v>26</v>
      </c>
      <c r="AX225" t="s">
        <v>26</v>
      </c>
      <c r="AY225" t="s">
        <v>26</v>
      </c>
      <c r="AZ225" t="s">
        <v>26</v>
      </c>
      <c r="BA225" t="s">
        <v>26</v>
      </c>
      <c r="BB225" t="s">
        <v>26</v>
      </c>
      <c r="BC225" t="s">
        <v>26</v>
      </c>
      <c r="BD225" t="s">
        <v>26</v>
      </c>
      <c r="BE225" t="s">
        <v>26</v>
      </c>
      <c r="BF225" t="s">
        <v>26</v>
      </c>
      <c r="BG225" t="s">
        <v>26</v>
      </c>
      <c r="BH225" t="s">
        <v>26</v>
      </c>
      <c r="BI225" t="s">
        <v>26</v>
      </c>
      <c r="BJ225" t="s">
        <v>26</v>
      </c>
      <c r="BK225" t="s">
        <v>26</v>
      </c>
      <c r="BL225" t="s">
        <v>26</v>
      </c>
      <c r="BM225" t="s">
        <v>26</v>
      </c>
      <c r="BN225" t="s">
        <v>26</v>
      </c>
      <c r="BO225" t="s">
        <v>26</v>
      </c>
      <c r="BP225" t="s">
        <v>26</v>
      </c>
      <c r="BQ225" t="s">
        <v>26</v>
      </c>
      <c r="BR225" t="s">
        <v>26</v>
      </c>
      <c r="BS225" t="s">
        <v>26</v>
      </c>
      <c r="BT225" t="s">
        <v>26</v>
      </c>
      <c r="BU225" t="s">
        <v>3141</v>
      </c>
      <c r="BV225" t="s">
        <v>3140</v>
      </c>
    </row>
    <row r="226" spans="1:74" hidden="1" x14ac:dyDescent="0.25">
      <c r="A226" t="s">
        <v>1220</v>
      </c>
      <c r="B226" t="s">
        <v>1221</v>
      </c>
      <c r="C226">
        <v>325</v>
      </c>
      <c r="D226" t="s">
        <v>646</v>
      </c>
      <c r="E226" t="s">
        <v>646</v>
      </c>
      <c r="F226" t="s">
        <v>1889</v>
      </c>
      <c r="G226" t="s">
        <v>1524</v>
      </c>
      <c r="H226" t="s">
        <v>770</v>
      </c>
      <c r="I226" t="s">
        <v>19</v>
      </c>
      <c r="J226" t="s">
        <v>1146</v>
      </c>
      <c r="K226" t="s">
        <v>1893</v>
      </c>
      <c r="M226" t="s">
        <v>1894</v>
      </c>
      <c r="N226" t="s">
        <v>1295</v>
      </c>
      <c r="O226">
        <v>48122</v>
      </c>
      <c r="P226" t="s">
        <v>667</v>
      </c>
      <c r="Q226" t="s">
        <v>1232</v>
      </c>
      <c r="T226" t="s">
        <v>1145</v>
      </c>
      <c r="V226" t="s">
        <v>138</v>
      </c>
      <c r="W226" t="s">
        <v>1147</v>
      </c>
      <c r="X226" t="s">
        <v>24</v>
      </c>
      <c r="Z226" t="s">
        <v>1145</v>
      </c>
      <c r="AC226" t="s">
        <v>3137</v>
      </c>
      <c r="AD226" t="s">
        <v>3138</v>
      </c>
      <c r="AE226" t="s">
        <v>26</v>
      </c>
      <c r="AF226" t="s">
        <v>26</v>
      </c>
      <c r="AG226" t="s">
        <v>26</v>
      </c>
      <c r="AH226" t="s">
        <v>26</v>
      </c>
      <c r="AI226" t="e">
        <v>#N/A</v>
      </c>
      <c r="AJ226" t="s">
        <v>26</v>
      </c>
      <c r="AK226" t="s">
        <v>26</v>
      </c>
      <c r="AL226" t="s">
        <v>26</v>
      </c>
      <c r="AM226" t="s">
        <v>26</v>
      </c>
      <c r="AN226" t="e">
        <v>#N/A</v>
      </c>
      <c r="AO226" t="s">
        <v>26</v>
      </c>
      <c r="AP226" t="s">
        <v>26</v>
      </c>
      <c r="AQ226" t="s">
        <v>26</v>
      </c>
      <c r="AR226" t="s">
        <v>26</v>
      </c>
      <c r="AS226" t="e">
        <v>#N/A</v>
      </c>
      <c r="AT226" t="s">
        <v>26</v>
      </c>
      <c r="AU226" t="s">
        <v>26</v>
      </c>
      <c r="AV226" t="e">
        <v>#N/A</v>
      </c>
      <c r="AW226" t="s">
        <v>26</v>
      </c>
      <c r="AX226" t="s">
        <v>26</v>
      </c>
      <c r="AY226" t="s">
        <v>26</v>
      </c>
      <c r="AZ226" t="s">
        <v>26</v>
      </c>
      <c r="BA226" t="s">
        <v>26</v>
      </c>
      <c r="BB226" t="s">
        <v>26</v>
      </c>
      <c r="BC226" t="s">
        <v>26</v>
      </c>
      <c r="BD226" t="s">
        <v>26</v>
      </c>
      <c r="BE226" t="s">
        <v>26</v>
      </c>
      <c r="BF226" t="s">
        <v>26</v>
      </c>
      <c r="BG226" t="s">
        <v>26</v>
      </c>
      <c r="BH226" t="s">
        <v>26</v>
      </c>
      <c r="BI226" t="s">
        <v>26</v>
      </c>
      <c r="BJ226" t="s">
        <v>26</v>
      </c>
      <c r="BK226" t="s">
        <v>26</v>
      </c>
      <c r="BL226" t="s">
        <v>26</v>
      </c>
      <c r="BM226" t="s">
        <v>26</v>
      </c>
      <c r="BN226" t="s">
        <v>26</v>
      </c>
      <c r="BO226" t="s">
        <v>26</v>
      </c>
      <c r="BP226" t="s">
        <v>26</v>
      </c>
      <c r="BQ226" t="s">
        <v>26</v>
      </c>
      <c r="BR226" t="s">
        <v>26</v>
      </c>
      <c r="BS226" t="s">
        <v>26</v>
      </c>
      <c r="BT226" t="s">
        <v>26</v>
      </c>
      <c r="BU226" t="s">
        <v>26</v>
      </c>
      <c r="BV226" t="s">
        <v>26</v>
      </c>
    </row>
    <row r="227" spans="1:74" hidden="1" x14ac:dyDescent="0.25">
      <c r="A227" t="s">
        <v>1220</v>
      </c>
      <c r="B227" t="s">
        <v>1221</v>
      </c>
      <c r="C227">
        <v>326</v>
      </c>
      <c r="D227" t="s">
        <v>653</v>
      </c>
      <c r="E227" t="s">
        <v>653</v>
      </c>
      <c r="F227" t="s">
        <v>1895</v>
      </c>
      <c r="H227" t="s">
        <v>1150</v>
      </c>
      <c r="I227" t="s">
        <v>213</v>
      </c>
      <c r="J227" t="s">
        <v>658</v>
      </c>
      <c r="K227" t="s">
        <v>1896</v>
      </c>
      <c r="M227" t="s">
        <v>1897</v>
      </c>
      <c r="O227">
        <v>1054</v>
      </c>
      <c r="P227" t="s">
        <v>1150</v>
      </c>
      <c r="Q227" t="s">
        <v>213</v>
      </c>
      <c r="R227" t="s">
        <v>657</v>
      </c>
      <c r="S227" t="s">
        <v>1898</v>
      </c>
      <c r="T227" t="s">
        <v>1149</v>
      </c>
      <c r="V227" t="s">
        <v>1151</v>
      </c>
      <c r="W227" t="s">
        <v>1152</v>
      </c>
      <c r="X227" t="s">
        <v>62</v>
      </c>
      <c r="Z227" t="s">
        <v>1149</v>
      </c>
      <c r="AC227" t="s">
        <v>26</v>
      </c>
      <c r="AD227" t="s">
        <v>3139</v>
      </c>
      <c r="AE227" t="s">
        <v>26</v>
      </c>
      <c r="AF227" t="s">
        <v>26</v>
      </c>
      <c r="AG227" t="s">
        <v>26</v>
      </c>
      <c r="AH227" t="s">
        <v>26</v>
      </c>
      <c r="AI227" t="e">
        <v>#N/A</v>
      </c>
      <c r="AJ227" t="s">
        <v>26</v>
      </c>
      <c r="AK227" t="s">
        <v>26</v>
      </c>
      <c r="AL227" t="s">
        <v>26</v>
      </c>
      <c r="AM227" t="s">
        <v>26</v>
      </c>
      <c r="AN227" t="e">
        <v>#N/A</v>
      </c>
      <c r="AO227" t="s">
        <v>26</v>
      </c>
      <c r="AP227" t="s">
        <v>26</v>
      </c>
      <c r="AQ227" t="s">
        <v>26</v>
      </c>
      <c r="AR227" t="s">
        <v>26</v>
      </c>
      <c r="AS227" t="e">
        <v>#N/A</v>
      </c>
      <c r="AT227" t="s">
        <v>26</v>
      </c>
      <c r="AU227" t="s">
        <v>26</v>
      </c>
      <c r="AV227" t="e">
        <v>#N/A</v>
      </c>
      <c r="AW227" t="s">
        <v>26</v>
      </c>
      <c r="AX227" t="s">
        <v>26</v>
      </c>
      <c r="AY227" t="s">
        <v>26</v>
      </c>
      <c r="AZ227" t="s">
        <v>26</v>
      </c>
      <c r="BA227" t="s">
        <v>26</v>
      </c>
      <c r="BB227" t="s">
        <v>26</v>
      </c>
      <c r="BC227" t="s">
        <v>26</v>
      </c>
      <c r="BD227" t="s">
        <v>26</v>
      </c>
      <c r="BE227" t="s">
        <v>26</v>
      </c>
      <c r="BF227" t="s">
        <v>26</v>
      </c>
      <c r="BG227" t="s">
        <v>26</v>
      </c>
      <c r="BH227" t="s">
        <v>26</v>
      </c>
      <c r="BI227" t="s">
        <v>26</v>
      </c>
      <c r="BJ227" t="s">
        <v>26</v>
      </c>
      <c r="BK227" t="s">
        <v>26</v>
      </c>
      <c r="BL227" t="s">
        <v>26</v>
      </c>
      <c r="BM227" t="s">
        <v>26</v>
      </c>
      <c r="BN227" t="s">
        <v>26</v>
      </c>
      <c r="BO227" t="s">
        <v>26</v>
      </c>
      <c r="BP227" t="s">
        <v>26</v>
      </c>
      <c r="BQ227" t="s">
        <v>26</v>
      </c>
      <c r="BR227" t="s">
        <v>26</v>
      </c>
      <c r="BS227" t="s">
        <v>26</v>
      </c>
      <c r="BT227" t="s">
        <v>26</v>
      </c>
      <c r="BU227" t="s">
        <v>3141</v>
      </c>
      <c r="BV227" t="s">
        <v>26</v>
      </c>
    </row>
    <row r="228" spans="1:74" hidden="1" x14ac:dyDescent="0.25">
      <c r="A228" t="s">
        <v>1220</v>
      </c>
      <c r="B228" t="s">
        <v>1221</v>
      </c>
      <c r="C228">
        <v>326</v>
      </c>
      <c r="D228" t="s">
        <v>653</v>
      </c>
      <c r="E228" t="s">
        <v>653</v>
      </c>
      <c r="F228" t="s">
        <v>1895</v>
      </c>
      <c r="H228" t="s">
        <v>1150</v>
      </c>
      <c r="I228" t="s">
        <v>19</v>
      </c>
      <c r="J228" t="s">
        <v>654</v>
      </c>
      <c r="P228" t="s">
        <v>1150</v>
      </c>
      <c r="Q228" t="s">
        <v>1232</v>
      </c>
      <c r="S228" t="s">
        <v>1899</v>
      </c>
      <c r="T228" t="s">
        <v>1153</v>
      </c>
      <c r="V228" t="s">
        <v>655</v>
      </c>
      <c r="W228" t="s">
        <v>656</v>
      </c>
      <c r="Y228" t="s">
        <v>651</v>
      </c>
      <c r="Z228" t="s">
        <v>1154</v>
      </c>
      <c r="AA228" t="s">
        <v>1153</v>
      </c>
      <c r="AB228" t="s">
        <v>1154</v>
      </c>
      <c r="AC228" t="s">
        <v>26</v>
      </c>
      <c r="AD228" t="s">
        <v>3139</v>
      </c>
      <c r="AE228" t="s">
        <v>26</v>
      </c>
      <c r="AF228" t="s">
        <v>26</v>
      </c>
      <c r="AG228" t="s">
        <v>26</v>
      </c>
      <c r="AH228" t="s">
        <v>26</v>
      </c>
      <c r="AI228" t="e">
        <v>#N/A</v>
      </c>
      <c r="AJ228" t="s">
        <v>26</v>
      </c>
      <c r="AK228" t="s">
        <v>26</v>
      </c>
      <c r="AL228" t="s">
        <v>26</v>
      </c>
      <c r="AM228" t="s">
        <v>26</v>
      </c>
      <c r="AN228" t="e">
        <v>#N/A</v>
      </c>
      <c r="AO228" t="s">
        <v>26</v>
      </c>
      <c r="AP228" t="s">
        <v>26</v>
      </c>
      <c r="AQ228" t="s">
        <v>26</v>
      </c>
      <c r="AR228" t="s">
        <v>26</v>
      </c>
      <c r="AS228" t="e">
        <v>#N/A</v>
      </c>
      <c r="AT228" t="s">
        <v>26</v>
      </c>
      <c r="AU228" t="s">
        <v>26</v>
      </c>
      <c r="AV228" t="e">
        <v>#N/A</v>
      </c>
      <c r="AW228" t="s">
        <v>26</v>
      </c>
      <c r="AX228" t="s">
        <v>26</v>
      </c>
      <c r="AY228" t="s">
        <v>26</v>
      </c>
      <c r="AZ228" t="s">
        <v>26</v>
      </c>
      <c r="BA228" t="s">
        <v>26</v>
      </c>
      <c r="BB228" t="s">
        <v>26</v>
      </c>
      <c r="BC228" t="s">
        <v>26</v>
      </c>
      <c r="BD228" t="s">
        <v>26</v>
      </c>
      <c r="BE228" t="s">
        <v>26</v>
      </c>
      <c r="BF228" t="s">
        <v>26</v>
      </c>
      <c r="BG228" t="s">
        <v>26</v>
      </c>
      <c r="BH228" t="s">
        <v>26</v>
      </c>
      <c r="BI228" t="s">
        <v>26</v>
      </c>
      <c r="BJ228" t="s">
        <v>26</v>
      </c>
      <c r="BK228" t="s">
        <v>26</v>
      </c>
      <c r="BL228" t="s">
        <v>26</v>
      </c>
      <c r="BM228" t="s">
        <v>26</v>
      </c>
      <c r="BN228" t="s">
        <v>26</v>
      </c>
      <c r="BO228" t="s">
        <v>26</v>
      </c>
      <c r="BP228" t="s">
        <v>26</v>
      </c>
      <c r="BQ228" t="s">
        <v>26</v>
      </c>
      <c r="BR228" t="s">
        <v>26</v>
      </c>
      <c r="BS228" t="s">
        <v>26</v>
      </c>
      <c r="BT228" t="s">
        <v>26</v>
      </c>
      <c r="BU228" t="s">
        <v>26</v>
      </c>
      <c r="BV228" t="s">
        <v>3140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9936E-06B0-4DA1-8F11-D19FBF9DDDD0}">
  <sheetPr>
    <tabColor rgb="FFFF0000"/>
  </sheetPr>
  <dimension ref="A1:AC266"/>
  <sheetViews>
    <sheetView tabSelected="1" zoomScale="90" zoomScaleNormal="90" workbookViewId="0">
      <pane xSplit="3" ySplit="1" topLeftCell="N2" activePane="bottomRight" state="frozen"/>
      <selection pane="topRight" activeCell="D1" sqref="D1"/>
      <selection pane="bottomLeft" activeCell="A2" sqref="A2"/>
      <selection pane="bottomRight" activeCell="Q19" sqref="Q19"/>
    </sheetView>
  </sheetViews>
  <sheetFormatPr defaultRowHeight="15" x14ac:dyDescent="0.25"/>
  <cols>
    <col min="1" max="1" width="6.85546875" style="25" bestFit="1" customWidth="1"/>
    <col min="2" max="2" width="34.7109375" style="25" customWidth="1"/>
    <col min="3" max="3" width="17.5703125" style="26" customWidth="1"/>
    <col min="4" max="4" width="61.140625" style="26" bestFit="1" customWidth="1"/>
    <col min="5" max="5" width="11.140625" style="47" customWidth="1"/>
    <col min="6" max="6" width="5.7109375" style="26" customWidth="1"/>
    <col min="7" max="7" width="34.42578125" style="27" bestFit="1" customWidth="1"/>
    <col min="8" max="8" width="14.28515625" style="27" bestFit="1" customWidth="1"/>
    <col min="9" max="9" width="15.5703125" style="27" bestFit="1" customWidth="1"/>
    <col min="10" max="10" width="27.140625" style="26" bestFit="1" customWidth="1"/>
    <col min="11" max="11" width="41" style="26" customWidth="1"/>
    <col min="12" max="12" width="19" style="26" customWidth="1"/>
    <col min="13" max="13" width="5.85546875" style="26" customWidth="1"/>
    <col min="14" max="14" width="15" style="27" customWidth="1"/>
    <col min="15" max="15" width="13.28515625" style="27" customWidth="1"/>
    <col min="16" max="16" width="20.5703125" style="27" customWidth="1"/>
    <col min="17" max="17" width="22.5703125" style="26" customWidth="1"/>
    <col min="18" max="18" width="31.5703125" style="67" customWidth="1"/>
    <col min="19" max="19" width="6.140625" style="67" customWidth="1"/>
    <col min="20" max="20" width="13.7109375" style="67" customWidth="1"/>
    <col min="21" max="21" width="16.85546875" style="25" customWidth="1"/>
    <col min="22" max="22" width="41.85546875" style="1" hidden="1" customWidth="1"/>
    <col min="23" max="23" width="21.5703125" style="1" hidden="1" customWidth="1"/>
    <col min="24" max="24" width="33" style="1" hidden="1" customWidth="1"/>
    <col min="25" max="25" width="19" style="1" hidden="1" customWidth="1"/>
    <col min="26" max="26" width="9" style="65" customWidth="1"/>
    <col min="27" max="27" width="23.5703125" style="26" customWidth="1"/>
    <col min="28" max="28" width="23.140625" style="26" customWidth="1"/>
    <col min="29" max="29" width="36" style="27" customWidth="1"/>
    <col min="30" max="16384" width="9.140625" style="26"/>
  </cols>
  <sheetData>
    <row r="1" spans="1:29" ht="30" x14ac:dyDescent="0.25">
      <c r="A1" s="25" t="s">
        <v>0</v>
      </c>
      <c r="B1" s="26" t="s">
        <v>3238</v>
      </c>
      <c r="C1" s="25" t="s">
        <v>659</v>
      </c>
      <c r="D1" s="26" t="s">
        <v>660</v>
      </c>
      <c r="E1" s="27" t="s">
        <v>661</v>
      </c>
      <c r="F1" s="25" t="s">
        <v>2</v>
      </c>
      <c r="G1" s="26" t="s">
        <v>3</v>
      </c>
      <c r="H1" s="27" t="s">
        <v>1159</v>
      </c>
      <c r="I1" s="27" t="s">
        <v>1160</v>
      </c>
      <c r="J1" s="27" t="s">
        <v>662</v>
      </c>
      <c r="K1" s="26" t="s">
        <v>5</v>
      </c>
      <c r="L1" s="26" t="s">
        <v>1165</v>
      </c>
      <c r="M1" s="26" t="s">
        <v>1166</v>
      </c>
      <c r="N1" s="26" t="s">
        <v>1168</v>
      </c>
      <c r="O1" s="27" t="s">
        <v>6</v>
      </c>
      <c r="P1" s="27" t="s">
        <v>7</v>
      </c>
      <c r="Q1" s="27" t="s">
        <v>8</v>
      </c>
      <c r="R1" s="26" t="s">
        <v>2407</v>
      </c>
      <c r="S1" s="41" t="s">
        <v>2501</v>
      </c>
      <c r="T1" s="41" t="s">
        <v>2426</v>
      </c>
      <c r="U1" s="42" t="s">
        <v>2464</v>
      </c>
      <c r="V1" s="1" t="s">
        <v>2463</v>
      </c>
      <c r="W1" s="1" t="s">
        <v>2466</v>
      </c>
      <c r="X1" s="1" t="s">
        <v>2467</v>
      </c>
      <c r="Y1" s="1" t="s">
        <v>2465</v>
      </c>
      <c r="Z1" s="43" t="s">
        <v>3267</v>
      </c>
      <c r="AA1" s="26" t="s">
        <v>2499</v>
      </c>
      <c r="AB1" s="26" t="s">
        <v>2506</v>
      </c>
      <c r="AC1" s="27" t="s">
        <v>2050</v>
      </c>
    </row>
    <row r="2" spans="1:29" x14ac:dyDescent="0.25">
      <c r="A2" s="25">
        <v>202</v>
      </c>
      <c r="B2" s="26" t="str">
        <f>phone[[#This Row],[Company]]</f>
        <v>Full Send Aviation, LLC</v>
      </c>
      <c r="C2" s="25" t="s">
        <v>669</v>
      </c>
      <c r="D2" s="26" t="s">
        <v>670</v>
      </c>
      <c r="E2" s="27" t="s">
        <v>671</v>
      </c>
      <c r="F2" s="25" t="s">
        <v>672</v>
      </c>
      <c r="G2" s="26" t="s">
        <v>19</v>
      </c>
      <c r="H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N703HA: ILM</v>
      </c>
      <c r="I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N703HA: NC</v>
      </c>
      <c r="J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N703HA: United States</v>
      </c>
      <c r="K2" s="26" t="s">
        <v>673</v>
      </c>
      <c r="L2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Wilmington</v>
      </c>
      <c r="M2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NC</v>
      </c>
      <c r="N2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" s="27" t="s">
        <v>674</v>
      </c>
      <c r="P2" s="27" t="s">
        <v>675</v>
      </c>
      <c r="Q2" s="27" t="s">
        <v>156</v>
      </c>
      <c r="R2" s="28"/>
      <c r="S2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" s="33" t="str">
        <f>IFERROR(TEXT(INDEX(mailing[#All],MATCH(phone[[#This Row],[Combined]],mailing[[#All],[combined]],0),MATCH("Sent",mailing[#Headers],0)),"MMM-DD-YYYY"),"")</f>
        <v>Mar-17-2022</v>
      </c>
      <c r="V2" s="18" t="str">
        <f>phone[[#This Row],[CONTACTFIRSTNAME]]&amp;"^"&amp;phone[[#This Row],[CONTACTLASTNAME]]&amp;"^"&amp;phone[[#This Row],[Column2]]</f>
        <v>Christopher^Scerri^N703HA</v>
      </c>
      <c r="W2" s="18"/>
      <c r="X2" s="18"/>
      <c r="Y2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" s="35">
        <v>1</v>
      </c>
    </row>
    <row r="3" spans="1:29" x14ac:dyDescent="0.25">
      <c r="A3" s="25">
        <v>203</v>
      </c>
      <c r="B3" s="26" t="str">
        <f>phone[[#This Row],[Company]]</f>
        <v>4 Love of Flight, LLC</v>
      </c>
      <c r="C3" s="25" t="s">
        <v>676</v>
      </c>
      <c r="D3" s="26" t="s">
        <v>677</v>
      </c>
      <c r="E3" s="27" t="s">
        <v>678</v>
      </c>
      <c r="F3" s="25" t="s">
        <v>679</v>
      </c>
      <c r="G3" s="26" t="s">
        <v>19</v>
      </c>
      <c r="H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N530LD: FTY</v>
      </c>
      <c r="I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N530LD: GA</v>
      </c>
      <c r="J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N530LD: United States</v>
      </c>
      <c r="K3" s="26" t="s">
        <v>680</v>
      </c>
      <c r="L3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Dripping Springs</v>
      </c>
      <c r="M3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N3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3" s="27" t="s">
        <v>681</v>
      </c>
      <c r="P3" s="27" t="s">
        <v>682</v>
      </c>
      <c r="Q3" s="27" t="s">
        <v>281</v>
      </c>
      <c r="R3" s="28"/>
      <c r="S3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3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3" s="33" t="str">
        <f>IFERROR(TEXT(INDEX(mailing[#All],MATCH(phone[[#This Row],[Combined]],mailing[[#All],[combined]],0),MATCH("Sent",mailing[#Headers],0)),"MMM-DD-YYYY"),"")</f>
        <v>Mar-17-2022</v>
      </c>
      <c r="V3" s="18" t="str">
        <f>phone[[#This Row],[CONTACTFIRSTNAME]]&amp;"^"&amp;phone[[#This Row],[CONTACTLASTNAME]]&amp;"^"&amp;phone[[#This Row],[Column2]]</f>
        <v>Lou Ann^Davis^N530LD</v>
      </c>
      <c r="W3" s="18"/>
      <c r="X3" s="18"/>
      <c r="Y3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3" s="35">
        <v>1</v>
      </c>
    </row>
    <row r="4" spans="1:29" x14ac:dyDescent="0.25">
      <c r="A4" s="25">
        <v>205</v>
      </c>
      <c r="B4" s="26" t="str">
        <f>phone[[#This Row],[Company]]</f>
        <v>Schussboomer Systems, Inc.</v>
      </c>
      <c r="C4" s="25" t="s">
        <v>687</v>
      </c>
      <c r="D4" s="26" t="s">
        <v>688</v>
      </c>
      <c r="E4" s="27" t="s">
        <v>30</v>
      </c>
      <c r="F4" s="25" t="s">
        <v>28</v>
      </c>
      <c r="G4" s="26" t="s">
        <v>29</v>
      </c>
      <c r="H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N29JW: MVW</v>
      </c>
      <c r="I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N29JW: WA</v>
      </c>
      <c r="J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N29JW: United States</v>
      </c>
      <c r="K4" s="26" t="s">
        <v>31</v>
      </c>
      <c r="L4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Anacortes</v>
      </c>
      <c r="M4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WA</v>
      </c>
      <c r="N4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4" s="27" t="s">
        <v>32</v>
      </c>
      <c r="P4" s="27" t="s">
        <v>33</v>
      </c>
      <c r="Q4" s="27" t="s">
        <v>24</v>
      </c>
      <c r="R4" s="28"/>
      <c r="S4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1</v>
      </c>
      <c r="T4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6</v>
      </c>
      <c r="U4" s="33" t="str">
        <f>IFERROR(TEXT(INDEX(mailing[#All],MATCH(phone[[#This Row],[Combined]],mailing[[#All],[combined]],0),MATCH("Sent",mailing[#Headers],0)),"MMM-DD-YYYY"),"")</f>
        <v>Mar-17-2022</v>
      </c>
      <c r="V4" s="18" t="str">
        <f>phone[[#This Row],[CONTACTFIRSTNAME]]&amp;"^"&amp;phone[[#This Row],[CONTACTLASTNAME]]&amp;"^"&amp;phone[[#This Row],[Column2]]</f>
        <v>Kevin^Welch^N29JW</v>
      </c>
      <c r="W4" s="18"/>
      <c r="X4" s="18"/>
      <c r="Y4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4" s="35">
        <v>1</v>
      </c>
    </row>
    <row r="5" spans="1:29" x14ac:dyDescent="0.25">
      <c r="A5" s="25">
        <v>205</v>
      </c>
      <c r="B5" s="26" t="str">
        <f>phone[[#This Row],[Company]]</f>
        <v>Schussboomer Systems, Inc.</v>
      </c>
      <c r="C5" s="25" t="s">
        <v>689</v>
      </c>
      <c r="D5" s="26" t="s">
        <v>686</v>
      </c>
      <c r="E5" s="27" t="s">
        <v>30</v>
      </c>
      <c r="F5" s="25" t="s">
        <v>28</v>
      </c>
      <c r="G5" s="26" t="s">
        <v>29</v>
      </c>
      <c r="H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N29JW: MVW</v>
      </c>
      <c r="I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N29JW: WA</v>
      </c>
      <c r="J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N29JW: United States</v>
      </c>
      <c r="K5" s="26" t="s">
        <v>31</v>
      </c>
      <c r="L5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Anacortes</v>
      </c>
      <c r="M5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WA</v>
      </c>
      <c r="N5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5" s="27" t="s">
        <v>32</v>
      </c>
      <c r="P5" s="27" t="s">
        <v>33</v>
      </c>
      <c r="Q5" s="27" t="s">
        <v>24</v>
      </c>
      <c r="R5" s="28"/>
      <c r="S5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1</v>
      </c>
      <c r="T5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6</v>
      </c>
      <c r="U5" s="33" t="str">
        <f>IFERROR(TEXT(INDEX(mailing[#All],MATCH(phone[[#This Row],[Combined]],mailing[[#All],[combined]],0),MATCH("Sent",mailing[#Headers],0)),"MMM-DD-YYYY"),"")</f>
        <v>Mar-17-2022</v>
      </c>
      <c r="V5" s="18" t="str">
        <f>phone[[#This Row],[CONTACTFIRSTNAME]]&amp;"^"&amp;phone[[#This Row],[CONTACTLASTNAME]]&amp;"^"&amp;phone[[#This Row],[Column2]]</f>
        <v>Kevin^Welch^N29JW</v>
      </c>
      <c r="W5" s="18"/>
      <c r="X5" s="18"/>
      <c r="Y5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5" s="35">
        <v>1</v>
      </c>
    </row>
    <row r="6" spans="1:29" ht="30" x14ac:dyDescent="0.25">
      <c r="A6" s="25">
        <v>206</v>
      </c>
      <c r="B6" s="26" t="str">
        <f>phone[[#This Row],[Company]]</f>
        <v>North Houston Pole Line</v>
      </c>
      <c r="C6" s="25" t="s">
        <v>690</v>
      </c>
      <c r="D6" s="26" t="s">
        <v>664</v>
      </c>
      <c r="E6" s="27" t="s">
        <v>37</v>
      </c>
      <c r="F6" s="25" t="s">
        <v>35</v>
      </c>
      <c r="G6" s="26" t="s">
        <v>29</v>
      </c>
      <c r="H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N150QA: IAH</v>
      </c>
      <c r="I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N150QA: TX</v>
      </c>
      <c r="J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N150QA: United States</v>
      </c>
      <c r="K6" s="26" t="s">
        <v>38</v>
      </c>
      <c r="L6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Houston</v>
      </c>
      <c r="M6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N6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6" s="27" t="s">
        <v>691</v>
      </c>
      <c r="P6" s="27" t="s">
        <v>692</v>
      </c>
      <c r="Q6" s="27" t="s">
        <v>693</v>
      </c>
      <c r="R6" s="28" t="s">
        <v>1251</v>
      </c>
      <c r="S6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6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6" s="33" t="str">
        <f>IFERROR(TEXT(INDEX(mailing[#All],MATCH(phone[[#This Row],[Combined]],mailing[[#All],[combined]],0),MATCH("Sent",mailing[#Headers],0)),"MMM-DD-YYYY"),"")&amp;IFERROR(CHAR(10)&amp;TEXT(INDEX(mailing[#All],MATCH(phone[[#This Row],[Combined 2]],mailing[[#All],[combined]],0),MATCH("Sent",mailing[#Headers],0)),"MMM-DD-YYYY"),"")&amp;IFERROR(CHAR(10)&amp;TEXT(INDEX(mailing[#All],MATCH(phone[[#This Row],[Combined 3]],mailing[[#All],[combined]],0),MATCH("Sent",mailing[#Headers],0)),"MMM-DD-YYYY"),"")</f>
        <v>Mar-17-2022</v>
      </c>
      <c r="V6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David^Meisel^N150QA</v>
      </c>
      <c r="W6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Daren^
Austin^N150QA</v>
      </c>
      <c r="X6" s="18"/>
      <c r="Y6" s="1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6" s="35">
        <v>1</v>
      </c>
    </row>
    <row r="7" spans="1:29" x14ac:dyDescent="0.25">
      <c r="A7" s="25">
        <v>207</v>
      </c>
      <c r="B7" s="26" t="str">
        <f>phone[[#This Row],[Company]]</f>
        <v>Blue Flag Two, Ltd.</v>
      </c>
      <c r="C7" s="25" t="s">
        <v>694</v>
      </c>
      <c r="D7" s="26" t="s">
        <v>670</v>
      </c>
      <c r="E7" s="27" t="s">
        <v>695</v>
      </c>
      <c r="F7" s="25" t="s">
        <v>696</v>
      </c>
      <c r="G7" s="26" t="s">
        <v>19</v>
      </c>
      <c r="H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N531GP: FTY</v>
      </c>
      <c r="I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N531GP: GA</v>
      </c>
      <c r="J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N531GP: United States</v>
      </c>
      <c r="K7" s="26" t="s">
        <v>697</v>
      </c>
      <c r="L7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Dayton</v>
      </c>
      <c r="M7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OH</v>
      </c>
      <c r="N7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7" s="27" t="s">
        <v>486</v>
      </c>
      <c r="P7" s="27" t="s">
        <v>698</v>
      </c>
      <c r="Q7" s="27" t="s">
        <v>156</v>
      </c>
      <c r="R7" s="28"/>
      <c r="S7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7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7" s="33" t="str">
        <f>IFERROR(TEXT(INDEX(mailing[#All],MATCH(phone[[#This Row],[Combined]],mailing[[#All],[combined]],0),MATCH("Sent",mailing[#Headers],0)),"MMM-DD-YYYY"),"")</f>
        <v>Mar-17-2022</v>
      </c>
      <c r="V7" s="18" t="str">
        <f>phone[[#This Row],[CONTACTFIRSTNAME]]&amp;"^"&amp;phone[[#This Row],[CONTACTLASTNAME]]&amp;"^"&amp;phone[[#This Row],[Column2]]</f>
        <v>Kenneth^Hemmelgarn^N531GP</v>
      </c>
      <c r="W7" s="18"/>
      <c r="X7" s="18"/>
      <c r="Y7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7" s="35">
        <v>1</v>
      </c>
    </row>
    <row r="8" spans="1:29" x14ac:dyDescent="0.25">
      <c r="A8" s="25">
        <v>209</v>
      </c>
      <c r="B8" s="26" t="str">
        <f>phone[[#This Row],[Company]]</f>
        <v>Blue Star Management, LLC</v>
      </c>
      <c r="C8" s="25" t="s">
        <v>707</v>
      </c>
      <c r="D8" s="26" t="s">
        <v>664</v>
      </c>
      <c r="E8" s="27" t="s">
        <v>44</v>
      </c>
      <c r="F8" s="25" t="s">
        <v>42</v>
      </c>
      <c r="G8" s="26" t="s">
        <v>19</v>
      </c>
      <c r="H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N209AW: SCF</v>
      </c>
      <c r="I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N209AW: AZ</v>
      </c>
      <c r="J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N209AW: United States</v>
      </c>
      <c r="K8" s="26" t="s">
        <v>708</v>
      </c>
      <c r="L8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Craig</v>
      </c>
      <c r="M8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AK</v>
      </c>
      <c r="N8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8" s="27" t="s">
        <v>486</v>
      </c>
      <c r="P8" s="27" t="s">
        <v>709</v>
      </c>
      <c r="Q8" s="27" t="s">
        <v>156</v>
      </c>
      <c r="R8" s="28"/>
      <c r="S8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8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8" s="33" t="str">
        <f>IFERROR(TEXT(INDEX(mailing[#All],MATCH(phone[[#This Row],[Combined]],mailing[[#All],[combined]],0),MATCH("Sent",mailing[#Headers],0)),"MMM-DD-YYYY"),"")</f>
        <v>Mar-17-2022</v>
      </c>
      <c r="V8" s="18" t="str">
        <f>phone[[#This Row],[CONTACTFIRSTNAME]]&amp;"^"&amp;phone[[#This Row],[CONTACTLASTNAME]]&amp;"^"&amp;phone[[#This Row],[Column2]]</f>
        <v>Kenneth^Palmer^N209AW</v>
      </c>
      <c r="W8" s="18"/>
      <c r="X8" s="18"/>
      <c r="Y8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8" s="35">
        <v>1</v>
      </c>
    </row>
    <row r="9" spans="1:29" x14ac:dyDescent="0.25">
      <c r="A9" s="25">
        <v>209</v>
      </c>
      <c r="B9" s="26" t="str">
        <f>phone[[#This Row],[Company]]</f>
        <v>Pinnacle Aviation, Inc.</v>
      </c>
      <c r="C9" s="25" t="s">
        <v>705</v>
      </c>
      <c r="D9" s="26" t="s">
        <v>706</v>
      </c>
      <c r="E9" s="27" t="s">
        <v>44</v>
      </c>
      <c r="F9" s="25" t="s">
        <v>42</v>
      </c>
      <c r="G9" s="26" t="s">
        <v>43</v>
      </c>
      <c r="H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N209AW: SCF</v>
      </c>
      <c r="I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N209AW: AZ</v>
      </c>
      <c r="J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N209AW: United States</v>
      </c>
      <c r="K9" s="26" t="s">
        <v>45</v>
      </c>
      <c r="L9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M9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N9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9" s="27" t="s">
        <v>46</v>
      </c>
      <c r="P9" s="27" t="s">
        <v>47</v>
      </c>
      <c r="Q9" s="27" t="s">
        <v>24</v>
      </c>
      <c r="R9" s="28" t="s">
        <v>1273</v>
      </c>
      <c r="S9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9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9" s="33" t="str">
        <f>IFERROR(TEXT(INDEX(mailing[#All],MATCH(phone[[#This Row],[Combined]],mailing[[#All],[combined]],0),MATCH("Sent",mailing[#Headers],0)),"MMM-DD-YYYY"),"")</f>
        <v>Mar-17-2022</v>
      </c>
      <c r="V9" s="18" t="str">
        <f>phone[[#This Row],[CONTACTFIRSTNAME]]&amp;"^"&amp;phone[[#This Row],[CONTACTLASTNAME]]&amp;"^"&amp;phone[[#This Row],[Column2]]</f>
        <v>Curt^Pavlicek^N209AW</v>
      </c>
      <c r="W9" s="18"/>
      <c r="X9" s="18"/>
      <c r="Y9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9" s="35">
        <v>1</v>
      </c>
    </row>
    <row r="10" spans="1:29" x14ac:dyDescent="0.25">
      <c r="A10" s="25">
        <v>209</v>
      </c>
      <c r="B10" s="26" t="str">
        <f>phone[[#This Row],[Company]]</f>
        <v>Pinnacle Aviation, Inc.</v>
      </c>
      <c r="C10" s="25" t="s">
        <v>710</v>
      </c>
      <c r="D10" s="26" t="s">
        <v>711</v>
      </c>
      <c r="E10" s="27" t="s">
        <v>44</v>
      </c>
      <c r="F10" s="25" t="s">
        <v>42</v>
      </c>
      <c r="G10" s="26" t="s">
        <v>43</v>
      </c>
      <c r="H1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N209AW: SCF</v>
      </c>
      <c r="I1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N209AW: AZ</v>
      </c>
      <c r="J1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N209AW: United States</v>
      </c>
      <c r="K10" s="26" t="s">
        <v>45</v>
      </c>
      <c r="L10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M10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N10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0" s="27" t="s">
        <v>46</v>
      </c>
      <c r="P10" s="27" t="s">
        <v>47</v>
      </c>
      <c r="Q10" s="27" t="s">
        <v>24</v>
      </c>
      <c r="R10" s="28" t="s">
        <v>1273</v>
      </c>
      <c r="S10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0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10" s="33" t="str">
        <f>IFERROR(TEXT(INDEX(mailing[#All],MATCH(phone[[#This Row],[Combined]],mailing[[#All],[combined]],0),MATCH("Sent",mailing[#Headers],0)),"MMM-DD-YYYY"),"")</f>
        <v>Mar-17-2022</v>
      </c>
      <c r="V10" s="18" t="str">
        <f>phone[[#This Row],[CONTACTFIRSTNAME]]&amp;"^"&amp;phone[[#This Row],[CONTACTLASTNAME]]&amp;"^"&amp;phone[[#This Row],[Column2]]</f>
        <v>Curt^Pavlicek^N209AW</v>
      </c>
      <c r="W10" s="18"/>
      <c r="X10" s="18"/>
      <c r="Y10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0" s="35">
        <v>1</v>
      </c>
    </row>
    <row r="11" spans="1:29" s="1" customFormat="1" hidden="1" x14ac:dyDescent="0.25">
      <c r="A11" s="19">
        <v>208</v>
      </c>
      <c r="B11" s="1" t="str">
        <f>phone[[#This Row],[Company]]</f>
        <v>Promerica Financial Corporation</v>
      </c>
      <c r="C11" s="19" t="s">
        <v>699</v>
      </c>
      <c r="D11" s="1" t="s">
        <v>670</v>
      </c>
      <c r="E11" s="2" t="s">
        <v>700</v>
      </c>
      <c r="F11" s="19" t="s">
        <v>701</v>
      </c>
      <c r="G11" s="1" t="s">
        <v>299</v>
      </c>
      <c r="H1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N150CT: MIA</v>
      </c>
      <c r="I1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N150CT: FL</v>
      </c>
      <c r="J1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N150CT: United States</v>
      </c>
      <c r="K11" s="1" t="s">
        <v>702</v>
      </c>
      <c r="L1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Panama City</v>
      </c>
      <c r="M1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Panama</v>
      </c>
      <c r="O11" s="2" t="s">
        <v>703</v>
      </c>
      <c r="P11" s="2" t="s">
        <v>704</v>
      </c>
      <c r="Q11" s="2" t="s">
        <v>24</v>
      </c>
      <c r="R11" s="18" t="s">
        <v>1263</v>
      </c>
      <c r="S11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1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1" s="23" t="str">
        <f>IFERROR(TEXT(INDEX(mailing[#All],MATCH(phone[[#This Row],[Combined]],mailing[[#All],[combined]],0),MATCH("Sent",mailing[#Headers],0)),"MMM-DD-YYYY"),"")</f>
        <v>Mar-17-2022</v>
      </c>
      <c r="V11" s="18" t="str">
        <f>phone[[#This Row],[CONTACTFIRSTNAME]]&amp;"^"&amp;phone[[#This Row],[CONTACTLASTNAME]]&amp;"^"&amp;phone[[#This Row],[Column2]]</f>
        <v>Ramiro^Ortiz Mayorga^N150CT</v>
      </c>
      <c r="W11" s="18"/>
      <c r="X11" s="18"/>
      <c r="Y1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" spans="1:29" x14ac:dyDescent="0.25">
      <c r="A12" s="25">
        <v>212</v>
      </c>
      <c r="B12" s="26" t="str">
        <f>phone[[#This Row],[Company]]</f>
        <v>Koselig, LLC</v>
      </c>
      <c r="C12" s="25" t="s">
        <v>717</v>
      </c>
      <c r="D12" s="26" t="s">
        <v>664</v>
      </c>
      <c r="E12" s="27" t="s">
        <v>718</v>
      </c>
      <c r="F12" s="25" t="s">
        <v>719</v>
      </c>
      <c r="G12" s="26" t="s">
        <v>19</v>
      </c>
      <c r="H1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N150JN: MVW</v>
      </c>
      <c r="I1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N150JN: WA</v>
      </c>
      <c r="J1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N150JN: United States</v>
      </c>
      <c r="K12" s="26" t="s">
        <v>720</v>
      </c>
      <c r="L12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Stanwood</v>
      </c>
      <c r="M12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WA</v>
      </c>
      <c r="N12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2" s="27" t="s">
        <v>721</v>
      </c>
      <c r="P12" s="27" t="s">
        <v>722</v>
      </c>
      <c r="Q12" s="27" t="s">
        <v>156</v>
      </c>
      <c r="R12" s="28"/>
      <c r="S12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2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2" s="33" t="str">
        <f>IFERROR(TEXT(INDEX(mailing[#All],MATCH(phone[[#This Row],[Combined]],mailing[[#All],[combined]],0),MATCH("Sent",mailing[#Headers],0)),"MMM-DD-YYYY"),"")</f>
        <v>Mar-17-2022</v>
      </c>
      <c r="V12" s="18" t="str">
        <f>phone[[#This Row],[CONTACTFIRSTNAME]]&amp;"^"&amp;phone[[#This Row],[CONTACTLASTNAME]]&amp;"^"&amp;phone[[#This Row],[Column2]]</f>
        <v>Loren^Ness^N150JN</v>
      </c>
      <c r="W12" s="18"/>
      <c r="X12" s="18"/>
      <c r="Y12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2" s="35">
        <v>1</v>
      </c>
    </row>
    <row r="13" spans="1:29" x14ac:dyDescent="0.25">
      <c r="A13" s="25">
        <v>213</v>
      </c>
      <c r="B13" s="26" t="str">
        <f>phone[[#This Row],[Company]]</f>
        <v>Bravo Zulu G150, LLC</v>
      </c>
      <c r="C13" s="25" t="s">
        <v>723</v>
      </c>
      <c r="D13" s="26" t="s">
        <v>677</v>
      </c>
      <c r="E13" s="27" t="s">
        <v>724</v>
      </c>
      <c r="F13" s="25" t="s">
        <v>725</v>
      </c>
      <c r="G13" s="26" t="s">
        <v>19</v>
      </c>
      <c r="H1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N5950C: AZO</v>
      </c>
      <c r="I1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N5950C: MI</v>
      </c>
      <c r="J1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N5950C: United States</v>
      </c>
      <c r="K13" s="26" t="s">
        <v>726</v>
      </c>
      <c r="L13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Portage</v>
      </c>
      <c r="M13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MI</v>
      </c>
      <c r="N13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3" s="27" t="s">
        <v>536</v>
      </c>
      <c r="P13" s="27" t="s">
        <v>727</v>
      </c>
      <c r="Q13" s="27" t="s">
        <v>156</v>
      </c>
      <c r="R13" s="28"/>
      <c r="S13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3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3" s="33" t="str">
        <f>IFERROR(TEXT(INDEX(mailing[#All],MATCH(phone[[#This Row],[Combined]],mailing[[#All],[combined]],0),MATCH("Sent",mailing[#Headers],0)),"MMM-DD-YYYY"),"")</f>
        <v>Mar-17-2022</v>
      </c>
      <c r="V13" s="18" t="str">
        <f>phone[[#This Row],[CONTACTFIRSTNAME]]&amp;"^"&amp;phone[[#This Row],[CONTACTLASTNAME]]&amp;"^"&amp;phone[[#This Row],[Column2]]</f>
        <v>Scott^Sanderson^N5950C</v>
      </c>
      <c r="W13" s="18"/>
      <c r="X13" s="18"/>
      <c r="Y13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3" s="35">
        <v>1</v>
      </c>
    </row>
    <row r="14" spans="1:29" x14ac:dyDescent="0.25">
      <c r="A14" s="25">
        <v>214</v>
      </c>
      <c r="B14" s="26" t="str">
        <f>phone[[#This Row],[Company]]</f>
        <v>Warren, James D.</v>
      </c>
      <c r="C14" s="25" t="s">
        <v>728</v>
      </c>
      <c r="D14" s="26" t="s">
        <v>664</v>
      </c>
      <c r="E14" s="44" t="s">
        <v>74</v>
      </c>
      <c r="F14" s="25" t="s">
        <v>73</v>
      </c>
      <c r="G14" s="26" t="s">
        <v>36</v>
      </c>
      <c r="H1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N777FL: SJC</v>
      </c>
      <c r="I1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N777FL: CA</v>
      </c>
      <c r="J1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N777FL: United States</v>
      </c>
      <c r="K14" s="26" t="s">
        <v>729</v>
      </c>
      <c r="L14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Redwood City</v>
      </c>
      <c r="M14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N14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4" s="27" t="s">
        <v>76</v>
      </c>
      <c r="P14" s="27" t="s">
        <v>77</v>
      </c>
      <c r="Q14" s="27" t="s">
        <v>26</v>
      </c>
      <c r="R14" s="28"/>
      <c r="S14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4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3</v>
      </c>
      <c r="U14" s="33" t="str">
        <f>IFERROR(TEXT(INDEX(mailing[#All],MATCH(phone[[#This Row],[Combined]],mailing[[#All],[combined]],0),MATCH("Sent",mailing[#Headers],0)),"MMM-DD-YYYY"),"")</f>
        <v>Mar-17-2022</v>
      </c>
      <c r="V14" s="18" t="str">
        <f>phone[[#This Row],[CONTACTFIRSTNAME]]&amp;"^"&amp;phone[[#This Row],[CONTACTLASTNAME]]&amp;"^"&amp;phone[[#This Row],[Column2]]</f>
        <v>James^Warren^N777FL</v>
      </c>
      <c r="W14" s="18"/>
      <c r="X14" s="18"/>
      <c r="Y14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4" s="35">
        <v>1</v>
      </c>
    </row>
    <row r="15" spans="1:29" ht="30" x14ac:dyDescent="0.25">
      <c r="A15" s="25">
        <v>215</v>
      </c>
      <c r="B15" s="45" t="str">
        <f>phone[[#This Row],[Company]]</f>
        <v>Gulfstream Aerospace Corporation</v>
      </c>
      <c r="C15" s="25" t="s">
        <v>730</v>
      </c>
      <c r="D15" s="26" t="s">
        <v>664</v>
      </c>
      <c r="E15" s="46" t="s">
        <v>731</v>
      </c>
      <c r="F15" s="47" t="s">
        <v>732</v>
      </c>
      <c r="G15" s="26" t="s">
        <v>29</v>
      </c>
      <c r="H15" s="46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N247PS: SAV
N365GA: SAV</v>
      </c>
      <c r="I1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N247PS: GA
N365GA: GA</v>
      </c>
      <c r="J1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N247PS: United States
N365GA: United States</v>
      </c>
      <c r="K15" s="26" t="s">
        <v>733</v>
      </c>
      <c r="L15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Savannah</v>
      </c>
      <c r="M15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GA</v>
      </c>
      <c r="N15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5" s="27" t="s">
        <v>14</v>
      </c>
      <c r="P15" s="27" t="s">
        <v>15</v>
      </c>
      <c r="Q15" s="27" t="s">
        <v>734</v>
      </c>
      <c r="R15" s="28" t="s">
        <v>1312</v>
      </c>
      <c r="S15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5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5" s="33" t="str">
        <f>IFERROR(TEXT(INDEX(mailing[#All],MATCH(phone[[#This Row],[Combined]],mailing[[#All],[combined]],0),MATCH("Sent",mailing[#Headers],0)),"MMM-DD-YYYY"),"")</f>
        <v>Held</v>
      </c>
      <c r="V15" s="18" t="str">
        <f>phone[[#This Row],[CONTACTFIRSTNAME]]&amp;"^"&amp;phone[[#This Row],[CONTACTLASTNAME]]&amp;"^"&amp;phone[[#This Row],[Column2]]</f>
        <v>Richard^Chiariello^N247PS, N365GA</v>
      </c>
      <c r="W15" s="18"/>
      <c r="X15" s="18"/>
      <c r="Y15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5" s="35">
        <v>1</v>
      </c>
      <c r="AC15" s="48" t="s">
        <v>3272</v>
      </c>
    </row>
    <row r="16" spans="1:29" s="1" customFormat="1" ht="30" hidden="1" x14ac:dyDescent="0.25">
      <c r="A16" s="19">
        <v>211</v>
      </c>
      <c r="B16" s="1" t="str">
        <f>phone[[#This Row],[Company]]</f>
        <v>Morales, Edgar</v>
      </c>
      <c r="C16" s="19" t="s">
        <v>713</v>
      </c>
      <c r="D16" s="1" t="s">
        <v>664</v>
      </c>
      <c r="E16" s="2" t="s">
        <v>58</v>
      </c>
      <c r="F16" s="19" t="s">
        <v>56</v>
      </c>
      <c r="G16" s="1" t="s">
        <v>57</v>
      </c>
      <c r="H1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N248SL: PBC</v>
      </c>
      <c r="I1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N248SL: </v>
      </c>
      <c r="J1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N248SL: Mexico</v>
      </c>
      <c r="K16" s="1" t="s">
        <v>64</v>
      </c>
      <c r="L16" s="2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Col Los Volcanes, Puebla Pue</v>
      </c>
      <c r="M1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O16" s="2" t="s">
        <v>65</v>
      </c>
      <c r="P16" s="2" t="s">
        <v>66</v>
      </c>
      <c r="Q16" s="2" t="s">
        <v>26</v>
      </c>
      <c r="R16" s="18"/>
      <c r="S16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6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9</v>
      </c>
      <c r="U16" s="23" t="str">
        <f>IFERROR(TEXT(INDEX(mailing[#All],MATCH(phone[[#This Row],[Combined]],mailing[[#All],[combined]],0),MATCH("Sent",mailing[#Headers],0)),"MMM-DD-YYYY"),"")</f>
        <v>Mar-17-2022</v>
      </c>
      <c r="V16" s="18" t="str">
        <f>phone[[#This Row],[CONTACTFIRSTNAME]]&amp;"^"&amp;phone[[#This Row],[CONTACTLASTNAME]]&amp;"^"&amp;phone[[#This Row],[Column2]]</f>
        <v>Edgar^Morales^N248SL</v>
      </c>
      <c r="W16" s="18"/>
      <c r="X16" s="18"/>
      <c r="Y1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" spans="1:26" s="1" customFormat="1" hidden="1" x14ac:dyDescent="0.25">
      <c r="A17" s="19">
        <v>211</v>
      </c>
      <c r="B17" s="1" t="str">
        <f>phone[[#This Row],[Company]]</f>
        <v>Rio-Sul SA de CV</v>
      </c>
      <c r="C17" s="19" t="s">
        <v>715</v>
      </c>
      <c r="D17" s="1" t="s">
        <v>670</v>
      </c>
      <c r="E17" s="2" t="s">
        <v>58</v>
      </c>
      <c r="F17" s="19" t="s">
        <v>56</v>
      </c>
      <c r="G17" s="1" t="s">
        <v>57</v>
      </c>
      <c r="H1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N248SL: PBC</v>
      </c>
      <c r="I1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N248SL: </v>
      </c>
      <c r="J1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N248SL: Mexico</v>
      </c>
      <c r="K17" s="1" t="s">
        <v>59</v>
      </c>
      <c r="L17" s="2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Puebla, Puebla</v>
      </c>
      <c r="M1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O17" s="2" t="s">
        <v>60</v>
      </c>
      <c r="P17" s="2" t="s">
        <v>61</v>
      </c>
      <c r="Q17" s="2" t="s">
        <v>62</v>
      </c>
      <c r="R17" s="18" t="s">
        <v>1288</v>
      </c>
      <c r="S17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7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17" s="23" t="str">
        <f>IFERROR(TEXT(INDEX(mailing[#All],MATCH(phone[[#This Row],[Combined]],mailing[[#All],[combined]],0),MATCH("Sent",mailing[#Headers],0)),"MMM-DD-YYYY"),"")</f>
        <v>Mar-17-2022</v>
      </c>
      <c r="V17" s="18" t="str">
        <f>phone[[#This Row],[CONTACTFIRSTNAME]]&amp;"^"&amp;phone[[#This Row],[CONTACTLASTNAME]]&amp;"^"&amp;phone[[#This Row],[Column2]]</f>
        <v>Eduardo^Abraham Kanan^N248SL</v>
      </c>
      <c r="W17" s="18"/>
      <c r="X17" s="18"/>
      <c r="Y1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" spans="1:26" x14ac:dyDescent="0.25">
      <c r="A18" s="25">
        <v>216</v>
      </c>
      <c r="B18" s="26" t="str">
        <f>phone[[#This Row],[Company]]</f>
        <v>CAF, LLC</v>
      </c>
      <c r="C18" s="25" t="s">
        <v>735</v>
      </c>
      <c r="D18" s="26" t="s">
        <v>664</v>
      </c>
      <c r="E18" s="27" t="s">
        <v>81</v>
      </c>
      <c r="F18" s="25" t="s">
        <v>80</v>
      </c>
      <c r="G18" s="26" t="s">
        <v>29</v>
      </c>
      <c r="H1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N192SW: PTS</v>
      </c>
      <c r="I1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N192SW: KS</v>
      </c>
      <c r="J1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N192SW: United States</v>
      </c>
      <c r="K18" s="26" t="s">
        <v>82</v>
      </c>
      <c r="L18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Pittsburg</v>
      </c>
      <c r="M18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KS</v>
      </c>
      <c r="N18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8" s="27" t="s">
        <v>83</v>
      </c>
      <c r="P18" s="27" t="s">
        <v>84</v>
      </c>
      <c r="Q18" s="27" t="s">
        <v>85</v>
      </c>
      <c r="R18" s="28"/>
      <c r="S18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8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18" s="33" t="str">
        <f>IFERROR(TEXT(INDEX(mailing[#All],MATCH(phone[[#This Row],[Combined]],mailing[[#All],[combined]],0),MATCH("Sent",mailing[#Headers],0)),"MMM-DD-YYYY"),"")</f>
        <v>Mar-17-2022</v>
      </c>
      <c r="V18" s="18" t="str">
        <f>phone[[#This Row],[CONTACTFIRSTNAME]]&amp;"^"&amp;phone[[#This Row],[CONTACTLASTNAME]]&amp;"^"&amp;phone[[#This Row],[Column2]]</f>
        <v>Nathan^Keizer^N192SW</v>
      </c>
      <c r="W18" s="18"/>
      <c r="X18" s="18"/>
      <c r="Y18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8" s="35">
        <v>1</v>
      </c>
    </row>
    <row r="19" spans="1:26" x14ac:dyDescent="0.25">
      <c r="A19" s="25">
        <v>217</v>
      </c>
      <c r="B19" s="26" t="str">
        <f>phone[[#This Row],[Company]]</f>
        <v>GS 150-217, LLC</v>
      </c>
      <c r="C19" s="25" t="s">
        <v>736</v>
      </c>
      <c r="D19" s="26" t="s">
        <v>711</v>
      </c>
      <c r="E19" s="27" t="s">
        <v>737</v>
      </c>
      <c r="F19" s="25" t="s">
        <v>738</v>
      </c>
      <c r="G19" s="26" t="s">
        <v>19</v>
      </c>
      <c r="H1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N217MS: LOT</v>
      </c>
      <c r="I1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N217MS: IL</v>
      </c>
      <c r="J1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N217MS: United States</v>
      </c>
      <c r="K19" s="26" t="s">
        <v>739</v>
      </c>
      <c r="L19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Chicago</v>
      </c>
      <c r="M19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IL</v>
      </c>
      <c r="N19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9" s="27" t="s">
        <v>740</v>
      </c>
      <c r="P19" s="27" t="s">
        <v>741</v>
      </c>
      <c r="Q19" s="27" t="s">
        <v>26</v>
      </c>
      <c r="R19" s="28"/>
      <c r="S19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9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9" s="33" t="str">
        <f>IFERROR(TEXT(INDEX(mailing[#All],MATCH(phone[[#This Row],[Combined]],mailing[[#All],[combined]],0),MATCH("Sent",mailing[#Headers],0)),"MMM-DD-YYYY"),"")</f>
        <v>Mar-17-2022</v>
      </c>
      <c r="V19" s="18" t="str">
        <f>phone[[#This Row],[CONTACTFIRSTNAME]]&amp;"^"&amp;phone[[#This Row],[CONTACTLASTNAME]]&amp;"^"&amp;phone[[#This Row],[Column2]]</f>
        <v>MarrGwen^Townsend^N217MS</v>
      </c>
      <c r="W19" s="18"/>
      <c r="X19" s="18"/>
      <c r="Y19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9" s="35">
        <v>1</v>
      </c>
    </row>
    <row r="20" spans="1:26" x14ac:dyDescent="0.25">
      <c r="A20" s="25">
        <v>218</v>
      </c>
      <c r="B20" s="26" t="str">
        <f>phone[[#This Row],[Company]]</f>
        <v>Conquest Air, LLC</v>
      </c>
      <c r="C20" s="25" t="s">
        <v>742</v>
      </c>
      <c r="D20" s="26" t="s">
        <v>677</v>
      </c>
      <c r="E20" s="27" t="s">
        <v>743</v>
      </c>
      <c r="F20" s="25" t="s">
        <v>744</v>
      </c>
      <c r="G20" s="26" t="s">
        <v>19</v>
      </c>
      <c r="H2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N1HE: ADT</v>
      </c>
      <c r="I2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N1HE: OK</v>
      </c>
      <c r="J2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N1HE: United States</v>
      </c>
      <c r="K20" s="26" t="s">
        <v>745</v>
      </c>
      <c r="L20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Ada</v>
      </c>
      <c r="M20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OK</v>
      </c>
      <c r="N20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0" s="27" t="s">
        <v>39</v>
      </c>
      <c r="P20" s="27" t="s">
        <v>746</v>
      </c>
      <c r="Q20" s="27" t="s">
        <v>156</v>
      </c>
      <c r="R20" s="28"/>
      <c r="S20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0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0" s="33" t="str">
        <f>IFERROR(TEXT(INDEX(mailing[#All],MATCH(phone[[#This Row],[Combined]],mailing[[#All],[combined]],0),MATCH("Sent",mailing[#Headers],0)),"MMM-DD-YYYY"),"")</f>
        <v>Mar-17-2022</v>
      </c>
      <c r="V20" s="18" t="str">
        <f>phone[[#This Row],[CONTACTFIRSTNAME]]&amp;"^"&amp;phone[[#This Row],[CONTACTLASTNAME]]&amp;"^"&amp;phone[[#This Row],[Column2]]</f>
        <v>David^Hatton^N1HE</v>
      </c>
      <c r="W20" s="18"/>
      <c r="X20" s="18"/>
      <c r="Y20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0" s="35">
        <v>1</v>
      </c>
    </row>
    <row r="21" spans="1:26" x14ac:dyDescent="0.25">
      <c r="A21" s="25">
        <v>220</v>
      </c>
      <c r="B21" s="26" t="str">
        <f>phone[[#This Row],[Company]]</f>
        <v>GH Consulting Services, LLC</v>
      </c>
      <c r="C21" s="25" t="s">
        <v>754</v>
      </c>
      <c r="D21" s="26" t="s">
        <v>664</v>
      </c>
      <c r="E21" s="27" t="s">
        <v>104</v>
      </c>
      <c r="F21" s="25" t="s">
        <v>103</v>
      </c>
      <c r="G21" s="26" t="s">
        <v>57</v>
      </c>
      <c r="H2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N150MT: PHX</v>
      </c>
      <c r="I2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N150MT: AZ</v>
      </c>
      <c r="J2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N150MT: United States</v>
      </c>
      <c r="K21" s="26" t="s">
        <v>755</v>
      </c>
      <c r="L21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M21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N21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1" s="27" t="s">
        <v>756</v>
      </c>
      <c r="P21" s="27" t="s">
        <v>757</v>
      </c>
      <c r="Q21" s="27" t="s">
        <v>758</v>
      </c>
      <c r="R21" s="28" t="s">
        <v>1339</v>
      </c>
      <c r="S21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1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1" s="33" t="str">
        <f>IFERROR(TEXT(INDEX(mailing[#All],MATCH(phone[[#This Row],[Combined]],mailing[[#All],[combined]],0),MATCH("Sent",mailing[#Headers],0)),"MMM-DD-YYYY"),"")</f>
        <v>Mar-17-2022</v>
      </c>
      <c r="V21" s="18" t="str">
        <f>phone[[#This Row],[CONTACTFIRSTNAME]]&amp;"^"&amp;phone[[#This Row],[CONTACTLASTNAME]]&amp;"^"&amp;phone[[#This Row],[Column2]]</f>
        <v>Gregg^Tryhus^N150MT</v>
      </c>
      <c r="W21" s="18"/>
      <c r="X21" s="18"/>
      <c r="Y21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1" s="35">
        <v>1</v>
      </c>
    </row>
    <row r="22" spans="1:26" x14ac:dyDescent="0.25">
      <c r="A22" s="25">
        <v>220</v>
      </c>
      <c r="B22" s="26" t="str">
        <f>phone[[#This Row],[Company]]</f>
        <v>Nick Chapman Consulting, LLC</v>
      </c>
      <c r="C22" s="25" t="s">
        <v>759</v>
      </c>
      <c r="D22" s="26" t="s">
        <v>664</v>
      </c>
      <c r="E22" s="27" t="s">
        <v>104</v>
      </c>
      <c r="F22" s="25" t="s">
        <v>103</v>
      </c>
      <c r="G22" s="26" t="s">
        <v>57</v>
      </c>
      <c r="H2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N150MT: PHX</v>
      </c>
      <c r="I2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N150MT: AZ</v>
      </c>
      <c r="J2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N150MT: United States</v>
      </c>
      <c r="K22" s="26" t="s">
        <v>760</v>
      </c>
      <c r="L22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Phoenix</v>
      </c>
      <c r="M22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N22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2" s="27" t="s">
        <v>761</v>
      </c>
      <c r="P22" s="27" t="s">
        <v>762</v>
      </c>
      <c r="Q22" s="27" t="s">
        <v>156</v>
      </c>
      <c r="R22" s="28"/>
      <c r="S22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2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2" s="33" t="str">
        <f>IFERROR(TEXT(INDEX(mailing[#All],MATCH(phone[[#This Row],[Combined]],mailing[[#All],[combined]],0),MATCH("Sent",mailing[#Headers],0)),"MMM-DD-YYYY"),"")</f>
        <v>Mar-17-2022</v>
      </c>
      <c r="V22" s="18" t="str">
        <f>phone[[#This Row],[CONTACTFIRSTNAME]]&amp;"^"&amp;phone[[#This Row],[CONTACTLASTNAME]]&amp;"^"&amp;phone[[#This Row],[Column2]]</f>
        <v>Nicolas^Chapman^N150MT</v>
      </c>
      <c r="W22" s="18"/>
      <c r="X22" s="18"/>
      <c r="Y22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2" s="35">
        <v>1</v>
      </c>
    </row>
    <row r="23" spans="1:26" x14ac:dyDescent="0.25">
      <c r="A23" s="25">
        <v>221</v>
      </c>
      <c r="B23" s="26" t="str">
        <f>phone[[#This Row],[Company]]</f>
        <v>Family Tree Farms Aviation, LLC</v>
      </c>
      <c r="C23" s="25" t="s">
        <v>765</v>
      </c>
      <c r="D23" s="26" t="s">
        <v>664</v>
      </c>
      <c r="E23" s="27" t="s">
        <v>110</v>
      </c>
      <c r="F23" s="25" t="s">
        <v>109</v>
      </c>
      <c r="G23" s="26" t="s">
        <v>19</v>
      </c>
      <c r="H2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N705AK: VIS</v>
      </c>
      <c r="I2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N705AK: CA</v>
      </c>
      <c r="J2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N705AK: United States</v>
      </c>
      <c r="K23" s="26" t="s">
        <v>766</v>
      </c>
      <c r="L23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Dinuba</v>
      </c>
      <c r="M23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N23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3" s="27" t="s">
        <v>200</v>
      </c>
      <c r="P23" s="27" t="s">
        <v>767</v>
      </c>
      <c r="Q23" s="27" t="s">
        <v>26</v>
      </c>
      <c r="R23" s="28"/>
      <c r="S23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3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3" s="33" t="str">
        <f>IFERROR(TEXT(INDEX(mailing[#All],MATCH(phone[[#This Row],[Combined]],mailing[[#All],[combined]],0),MATCH("Sent",mailing[#Headers],0)),"MMM-DD-YYYY"),"")</f>
        <v>Mar-17-2022</v>
      </c>
      <c r="V23" s="18" t="str">
        <f>phone[[#This Row],[CONTACTFIRSTNAME]]&amp;"^"&amp;phone[[#This Row],[CONTACTLASTNAME]]&amp;"^"&amp;phone[[#This Row],[Column2]]</f>
        <v>Andrew^Muxlow^N705AK</v>
      </c>
      <c r="W23" s="18"/>
      <c r="X23" s="18"/>
      <c r="Y23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3" s="35">
        <v>1</v>
      </c>
    </row>
    <row r="24" spans="1:26" x14ac:dyDescent="0.25">
      <c r="A24" s="25">
        <v>226</v>
      </c>
      <c r="B24" s="26" t="str">
        <f>phone[[#This Row],[Company]]</f>
        <v>CSM Aviation</v>
      </c>
      <c r="C24" s="25" t="s">
        <v>778</v>
      </c>
      <c r="D24" s="26" t="s">
        <v>664</v>
      </c>
      <c r="E24" s="27" t="s">
        <v>132</v>
      </c>
      <c r="F24" s="25" t="s">
        <v>131</v>
      </c>
      <c r="G24" s="26" t="s">
        <v>43</v>
      </c>
      <c r="H2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N8821C: FAT</v>
      </c>
      <c r="I2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N8821C: CA</v>
      </c>
      <c r="J2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N8821C: United States</v>
      </c>
      <c r="K24" s="26" t="s">
        <v>133</v>
      </c>
      <c r="L24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Fresno</v>
      </c>
      <c r="M24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N24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4" s="27" t="s">
        <v>134</v>
      </c>
      <c r="P24" s="27" t="s">
        <v>135</v>
      </c>
      <c r="Q24" s="27" t="s">
        <v>24</v>
      </c>
      <c r="R24" s="28" t="s">
        <v>1366</v>
      </c>
      <c r="S24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4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U24" s="33" t="str">
        <f>IFERROR(TEXT(INDEX(mailing[#All],MATCH(phone[[#This Row],[Combined]],mailing[[#All],[combined]],0),MATCH("Sent",mailing[#Headers],0)),"MMM-DD-YYYY"),"")</f>
        <v>Mar-17-2022</v>
      </c>
      <c r="V24" s="18" t="str">
        <f>phone[[#This Row],[CONTACTFIRSTNAME]]&amp;"^"&amp;phone[[#This Row],[CONTACTLASTNAME]]&amp;"^"&amp;phone[[#This Row],[Column2]]</f>
        <v>Albert^Buccieri^N8821C</v>
      </c>
      <c r="W24" s="18"/>
      <c r="X24" s="18"/>
      <c r="Y24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4" s="35">
        <v>1</v>
      </c>
    </row>
    <row r="25" spans="1:26" x14ac:dyDescent="0.25">
      <c r="A25" s="25">
        <v>228</v>
      </c>
      <c r="B25" s="26" t="str">
        <f>phone[[#This Row],[Company]]</f>
        <v>Brulecreek Aviation, LLC</v>
      </c>
      <c r="C25" s="25" t="s">
        <v>789</v>
      </c>
      <c r="D25" s="26" t="s">
        <v>664</v>
      </c>
      <c r="E25" s="27" t="s">
        <v>790</v>
      </c>
      <c r="F25" s="25" t="s">
        <v>791</v>
      </c>
      <c r="G25" s="26" t="s">
        <v>19</v>
      </c>
      <c r="H2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N100GX: TAC</v>
      </c>
      <c r="I2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N100GX: </v>
      </c>
      <c r="J2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N100GX: Philippines</v>
      </c>
      <c r="K25" s="26" t="s">
        <v>793</v>
      </c>
      <c r="L25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Park City</v>
      </c>
      <c r="M25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N25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5" s="27" t="s">
        <v>320</v>
      </c>
      <c r="P25" s="27" t="s">
        <v>794</v>
      </c>
      <c r="Q25" s="27" t="s">
        <v>156</v>
      </c>
      <c r="R25" s="28"/>
      <c r="S25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5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5" s="33" t="str">
        <f>IFERROR(TEXT(INDEX(mailing[#All],MATCH(phone[[#This Row],[Combined]],mailing[[#All],[combined]],0),MATCH("Sent",mailing[#Headers],0)),"MMM-DD-YYYY"),"")</f>
        <v>Mar-17-2022</v>
      </c>
      <c r="V25" s="18" t="str">
        <f>phone[[#This Row],[CONTACTFIRSTNAME]]&amp;"^"&amp;phone[[#This Row],[CONTACTLASTNAME]]&amp;"^"&amp;phone[[#This Row],[Column2]]</f>
        <v>Peter^Ehrich^N100GX</v>
      </c>
      <c r="W25" s="18"/>
      <c r="X25" s="18"/>
      <c r="Y25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5" s="35">
        <v>1</v>
      </c>
    </row>
    <row r="26" spans="1:26" s="1" customFormat="1" ht="30" hidden="1" x14ac:dyDescent="0.25">
      <c r="A26" s="19">
        <v>219</v>
      </c>
      <c r="B26" s="1" t="str">
        <f>phone[[#This Row],[Company]]</f>
        <v>Aerocardal, Ltda.</v>
      </c>
      <c r="C26" s="19" t="s">
        <v>747</v>
      </c>
      <c r="D26" s="1" t="s">
        <v>670</v>
      </c>
      <c r="E26" s="2" t="s">
        <v>3259</v>
      </c>
      <c r="F26" s="24" t="s">
        <v>93</v>
      </c>
      <c r="G26" s="1" t="s">
        <v>101</v>
      </c>
      <c r="H26" s="2" t="e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#N/A</v>
      </c>
      <c r="I26" s="2" t="e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#N/A</v>
      </c>
      <c r="J26" s="2" t="e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#N/A</v>
      </c>
      <c r="K26" s="1" t="s">
        <v>96</v>
      </c>
      <c r="L2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Santiago</v>
      </c>
      <c r="M2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2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Chile</v>
      </c>
      <c r="O26" s="2" t="s">
        <v>749</v>
      </c>
      <c r="P26" s="2" t="s">
        <v>750</v>
      </c>
      <c r="Q26" s="2" t="s">
        <v>751</v>
      </c>
      <c r="R26" s="18" t="s">
        <v>1329</v>
      </c>
      <c r="S26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6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6" s="23" t="str">
        <f>IFERROR(TEXT(INDEX(mailing[#All],MATCH(phone[[#This Row],[Combined]],mailing[[#All],[combined]],0),MATCH("Sent",mailing[#Headers],0)),"MMM-DD-YYYY"),"")&amp;IFERROR(CHAR(10)&amp;TEXT(INDEX(mailing[#All],MATCH(phone[[#This Row],[Combined 2]],mailing[[#All],[combined]],0),MATCH("Sent",mailing[#Headers],0)),"MMM-DD-YYYY"),"")&amp;IFERROR(CHAR(10)&amp;TEXT(INDEX(mailing[#All],MATCH(phone[[#This Row],[Combined 3]],mailing[[#All],[combined]],0),MATCH("Sent",mailing[#Headers],0)),"MMM-DD-YYYY"),"")</f>
        <v/>
      </c>
      <c r="V26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Ricardo^Espinosa Urrejola^CC-CWK
CC-AOA</v>
      </c>
      <c r="W26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Max^
Kaufmann Ritschka^CC-CWK
CC-AOA</v>
      </c>
      <c r="X26" s="18"/>
      <c r="Y26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27" spans="1:26" s="1" customFormat="1" hidden="1" x14ac:dyDescent="0.25">
      <c r="A27" s="19">
        <v>219</v>
      </c>
      <c r="B27" s="1" t="str">
        <f>phone[[#This Row],[Company]]</f>
        <v>Cardal AG</v>
      </c>
      <c r="C27" s="19" t="s">
        <v>752</v>
      </c>
      <c r="D27" s="1" t="s">
        <v>664</v>
      </c>
      <c r="E27" s="2" t="s">
        <v>88</v>
      </c>
      <c r="F27" s="19" t="s">
        <v>87</v>
      </c>
      <c r="G27" s="1" t="s">
        <v>19</v>
      </c>
      <c r="H2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CC-CWK: SCL</v>
      </c>
      <c r="I2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CC-CWK: </v>
      </c>
      <c r="J2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CC-CWK: Chile</v>
      </c>
      <c r="K27" s="1" t="s">
        <v>89</v>
      </c>
      <c r="L2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Vaduz</v>
      </c>
      <c r="M2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2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Liechtenstein</v>
      </c>
      <c r="O27" s="2" t="s">
        <v>90</v>
      </c>
      <c r="P27" s="2" t="s">
        <v>91</v>
      </c>
      <c r="Q27" s="2" t="s">
        <v>62</v>
      </c>
      <c r="R27" s="18"/>
      <c r="S27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7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7" s="23" t="str">
        <f>IFERROR(TEXT(INDEX(mailing[#All],MATCH(phone[[#This Row],[Combined]],mailing[[#All],[combined]],0),MATCH("Sent",mailing[#Headers],0)),"MMM-DD-YYYY"),"")</f>
        <v>Mar-17-2022</v>
      </c>
      <c r="V27" s="18" t="str">
        <f>phone[[#This Row],[CONTACTFIRSTNAME]]&amp;"^"&amp;phone[[#This Row],[CONTACTLASTNAME]]&amp;"^"&amp;phone[[#This Row],[Column2]]</f>
        <v>Guido^Meier^CC-CWK</v>
      </c>
      <c r="W27" s="18"/>
      <c r="X27" s="18"/>
      <c r="Y2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8" spans="1:26" ht="45" x14ac:dyDescent="0.25">
      <c r="A28" s="25">
        <v>228</v>
      </c>
      <c r="B28" s="26" t="str">
        <f>phone[[#This Row],[Company]]</f>
        <v>Keystone Aviation, LLC</v>
      </c>
      <c r="C28" s="25" t="s">
        <v>2485</v>
      </c>
      <c r="D28" s="26" t="s">
        <v>2486</v>
      </c>
      <c r="E28" s="27" t="s">
        <v>144</v>
      </c>
      <c r="F28" s="47" t="s">
        <v>143</v>
      </c>
      <c r="G28" s="26" t="s">
        <v>43</v>
      </c>
      <c r="H2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N100GX: TAC
N928ST: SLC
N6950C: SLC</v>
      </c>
      <c r="I2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N100GX: 
N928ST: UT
N6950C: UT</v>
      </c>
      <c r="J2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N100GX: Philippines
N928ST: United States
N6950C: United States</v>
      </c>
      <c r="K28" s="26" t="s">
        <v>145</v>
      </c>
      <c r="L28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Salt Lake City</v>
      </c>
      <c r="M28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N28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8" s="27" t="s">
        <v>422</v>
      </c>
      <c r="P28" s="27" t="s">
        <v>2487</v>
      </c>
      <c r="Q28" s="27" t="s">
        <v>85</v>
      </c>
      <c r="R28" s="28" t="s">
        <v>1385</v>
      </c>
      <c r="S28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8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8" s="33" t="str">
        <f>IFERROR(TEXT(INDEX(mailing[#All],MATCH(phone[[#This Row],[Combined]],mailing[[#All],[combined]],0),MATCH("Sent",mailing[#Headers],0)),"MMM-DD-YYYY"),"")</f>
        <v/>
      </c>
      <c r="V28" s="18" t="str">
        <f>phone[[#This Row],[CONTACTFIRSTNAME]]&amp;"^"&amp;phone[[#This Row],[CONTACTLASTNAME]]&amp;"^"&amp;phone[[#This Row],[Column2]]</f>
        <v>Chris^Wilde^N100GX, N928ST, N6950C</v>
      </c>
      <c r="W28" s="18"/>
      <c r="X28" s="18"/>
      <c r="Y28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8" s="35">
        <v>1</v>
      </c>
    </row>
    <row r="29" spans="1:26" x14ac:dyDescent="0.25">
      <c r="A29" s="25">
        <v>230</v>
      </c>
      <c r="B29" s="26" t="str">
        <f>phone[[#This Row],[Company]]</f>
        <v>Gator One Air, LLC</v>
      </c>
      <c r="C29" s="25" t="s">
        <v>804</v>
      </c>
      <c r="D29" s="26" t="s">
        <v>670</v>
      </c>
      <c r="E29" s="27" t="s">
        <v>805</v>
      </c>
      <c r="F29" s="25" t="s">
        <v>806</v>
      </c>
      <c r="G29" s="26" t="s">
        <v>19</v>
      </c>
      <c r="H2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N722SW: DSI</v>
      </c>
      <c r="I2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N722SW: FL</v>
      </c>
      <c r="J2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N722SW: United States</v>
      </c>
      <c r="K29" s="26" t="s">
        <v>807</v>
      </c>
      <c r="L29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Destin</v>
      </c>
      <c r="M29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FL</v>
      </c>
      <c r="N29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9" s="27" t="s">
        <v>39</v>
      </c>
      <c r="P29" s="27" t="s">
        <v>808</v>
      </c>
      <c r="Q29" s="27" t="s">
        <v>156</v>
      </c>
      <c r="R29" s="28"/>
      <c r="S29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9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9" s="33" t="str">
        <f>IFERROR(TEXT(INDEX(mailing[#All],MATCH(phone[[#This Row],[Combined]],mailing[[#All],[combined]],0),MATCH("Sent",mailing[#Headers],0)),"MMM-DD-YYYY"),"")</f>
        <v>Mar-17-2022</v>
      </c>
      <c r="V29" s="18" t="str">
        <f>phone[[#This Row],[CONTACTFIRSTNAME]]&amp;"^"&amp;phone[[#This Row],[CONTACTLASTNAME]]&amp;"^"&amp;phone[[#This Row],[Column2]]</f>
        <v>David^Penney^N722SW</v>
      </c>
      <c r="W29" s="18"/>
      <c r="X29" s="18"/>
      <c r="Y29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9" s="35">
        <v>1</v>
      </c>
    </row>
    <row r="30" spans="1:26" ht="45" x14ac:dyDescent="0.25">
      <c r="B30" s="26" t="str">
        <f>phone[[#This Row],[Company]]</f>
        <v>Clay Lacy Aviation, Inc.</v>
      </c>
      <c r="C30" s="25" t="s">
        <v>809</v>
      </c>
      <c r="D30" s="26" t="s">
        <v>664</v>
      </c>
      <c r="E30" s="27" t="s">
        <v>152</v>
      </c>
      <c r="F30" s="25" t="s">
        <v>151</v>
      </c>
      <c r="G30" s="26" t="s">
        <v>43</v>
      </c>
      <c r="H30" s="27" t="s">
        <v>2510</v>
      </c>
      <c r="I30" s="27" t="s">
        <v>2511</v>
      </c>
      <c r="J30" s="27" t="s">
        <v>2512</v>
      </c>
      <c r="K30" s="26" t="s">
        <v>159</v>
      </c>
      <c r="L30" s="26" t="s">
        <v>1397</v>
      </c>
      <c r="M30" s="26" t="s">
        <v>1299</v>
      </c>
      <c r="N30" s="26" t="s">
        <v>667</v>
      </c>
      <c r="O30" s="27" t="s">
        <v>2434</v>
      </c>
      <c r="P30" s="27" t="s">
        <v>2435</v>
      </c>
      <c r="Q30" s="27" t="s">
        <v>481</v>
      </c>
      <c r="R30" s="28" t="s">
        <v>1398</v>
      </c>
      <c r="S30" s="29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1
</v>
      </c>
      <c r="T30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U30" s="33" t="str">
        <f>IFERROR(MATCH(phone[[#This Row],[Combined]],mailing[[#Headers],[#Data],[combined]],0)&gt;0,"")&amp;CHAR(10)&amp;IFERROR(MATCH(phone[[#This Row],[Combined 2]],mailing[[#Headers],[#Data],[combined]],0)&gt;0,"")&amp;CHAR(10)&amp;IFERROR(MATCH(phone[[#This Row],[Combined 3]],mailing[[#Headers],[#Data],[combined]],0)&gt;0,"")</f>
        <v xml:space="preserve">
</v>
      </c>
      <c r="V30" s="18" t="str">
        <f>phone[[#This Row],[CONTACTFIRSTNAME]]&amp;"^"&amp;phone[[#This Row],[CONTACTLASTNAME]]&amp;"^"&amp;phone[[#This Row],[Column2]]</f>
        <v>Alex^Kvassay^N787BN</v>
      </c>
      <c r="W30" s="18"/>
      <c r="X30" s="18"/>
      <c r="Y30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30" s="35">
        <v>1</v>
      </c>
    </row>
    <row r="31" spans="1:26" x14ac:dyDescent="0.25">
      <c r="A31" s="25">
        <v>232</v>
      </c>
      <c r="B31" s="26" t="str">
        <f>phone[[#This Row],[Company]]</f>
        <v>Flying Bar B, LLC</v>
      </c>
      <c r="C31" s="25" t="s">
        <v>811</v>
      </c>
      <c r="D31" s="26" t="s">
        <v>664</v>
      </c>
      <c r="E31" s="27" t="s">
        <v>812</v>
      </c>
      <c r="F31" s="25" t="s">
        <v>813</v>
      </c>
      <c r="G31" s="26" t="s">
        <v>19</v>
      </c>
      <c r="H3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N928ST: SLC</v>
      </c>
      <c r="I3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N928ST: UT</v>
      </c>
      <c r="J3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N928ST: United States</v>
      </c>
      <c r="K31" s="26" t="s">
        <v>814</v>
      </c>
      <c r="L31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Sandy</v>
      </c>
      <c r="M31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N31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31" s="27" t="s">
        <v>815</v>
      </c>
      <c r="P31" s="27" t="s">
        <v>816</v>
      </c>
      <c r="Q31" s="27" t="s">
        <v>156</v>
      </c>
      <c r="R31" s="28"/>
      <c r="S31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31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31" s="33" t="str">
        <f>IFERROR(TEXT(INDEX(mailing[#All],MATCH(phone[[#This Row],[Combined]],mailing[[#All],[combined]],0),MATCH("Sent",mailing[#Headers],0)),"MMM-DD-YYYY"),"")</f>
        <v>Mar-17-2022</v>
      </c>
      <c r="V31" s="18" t="str">
        <f>phone[[#This Row],[CONTACTFIRSTNAME]]&amp;"^"&amp;phone[[#This Row],[CONTACTLASTNAME]]&amp;"^"&amp;phone[[#This Row],[Column2]]</f>
        <v>Sandie^Tillotson^N928ST</v>
      </c>
      <c r="W31" s="18"/>
      <c r="X31" s="18"/>
      <c r="Y31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31" s="35">
        <v>1</v>
      </c>
    </row>
    <row r="32" spans="1:26" x14ac:dyDescent="0.25">
      <c r="A32" s="25">
        <v>234</v>
      </c>
      <c r="B32" s="26" t="str">
        <f>phone[[#This Row],[Company]]</f>
        <v>Corwin Brothers, LLC</v>
      </c>
      <c r="C32" s="25" t="s">
        <v>821</v>
      </c>
      <c r="D32" s="26" t="s">
        <v>664</v>
      </c>
      <c r="E32" s="27" t="s">
        <v>181</v>
      </c>
      <c r="F32" s="25" t="s">
        <v>179</v>
      </c>
      <c r="G32" s="26" t="s">
        <v>180</v>
      </c>
      <c r="H3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N511CT: </v>
      </c>
      <c r="I3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N511CT: </v>
      </c>
      <c r="J3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N511CT: United States</v>
      </c>
      <c r="K32" s="26" t="s">
        <v>822</v>
      </c>
      <c r="L32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Fargo</v>
      </c>
      <c r="M32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ND</v>
      </c>
      <c r="N32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32" s="27" t="s">
        <v>823</v>
      </c>
      <c r="P32" s="27" t="s">
        <v>824</v>
      </c>
      <c r="Q32" s="27" t="s">
        <v>156</v>
      </c>
      <c r="R32" s="28"/>
      <c r="S32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32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32" s="33" t="str">
        <f>IFERROR(TEXT(INDEX(mailing[#All],MATCH(phone[[#This Row],[Combined]],mailing[[#All],[combined]],0),MATCH("Sent",mailing[#Headers],0)),"MMM-DD-YYYY"),"")</f>
        <v>Mar-17-2022</v>
      </c>
      <c r="V32" s="18" t="str">
        <f>phone[[#This Row],[CONTACTFIRSTNAME]]&amp;"^"&amp;phone[[#This Row],[CONTACTLASTNAME]]&amp;"^"&amp;phone[[#This Row],[Column2]]</f>
        <v>Timothy^Corwin^N511CT</v>
      </c>
      <c r="W32" s="18"/>
      <c r="X32" s="18"/>
      <c r="Y32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32" s="35">
        <v>1</v>
      </c>
    </row>
    <row r="33" spans="1:26" x14ac:dyDescent="0.25">
      <c r="A33" s="25">
        <v>234</v>
      </c>
      <c r="B33" s="26" t="str">
        <f>phone[[#This Row],[Company]]</f>
        <v>Sewanee Ventures, LLC</v>
      </c>
      <c r="C33" s="25" t="s">
        <v>825</v>
      </c>
      <c r="D33" s="26" t="s">
        <v>684</v>
      </c>
      <c r="E33" s="27" t="s">
        <v>181</v>
      </c>
      <c r="F33" s="25" t="s">
        <v>179</v>
      </c>
      <c r="G33" s="26" t="s">
        <v>180</v>
      </c>
      <c r="H3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N511CT: </v>
      </c>
      <c r="I3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N511CT: </v>
      </c>
      <c r="J3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N511CT: United States</v>
      </c>
      <c r="K33" s="26" t="s">
        <v>195</v>
      </c>
      <c r="L33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Nashville</v>
      </c>
      <c r="M33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TN</v>
      </c>
      <c r="N33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33" s="27" t="s">
        <v>826</v>
      </c>
      <c r="P33" s="27" t="s">
        <v>827</v>
      </c>
      <c r="Q33" s="27" t="s">
        <v>156</v>
      </c>
      <c r="R33" s="28"/>
      <c r="S33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33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33" s="33" t="str">
        <f>IFERROR(TEXT(INDEX(mailing[#All],MATCH(phone[[#This Row],[Combined]],mailing[[#All],[combined]],0),MATCH("Sent",mailing[#Headers],0)),"MMM-DD-YYYY"),"")</f>
        <v>Mar-17-2022</v>
      </c>
      <c r="V33" s="18" t="str">
        <f>phone[[#This Row],[CONTACTFIRSTNAME]]&amp;"^"&amp;phone[[#This Row],[CONTACTLASTNAME]]&amp;"^"&amp;phone[[#This Row],[Column2]]</f>
        <v>Buford^Ortale^N511CT</v>
      </c>
      <c r="W33" s="18"/>
      <c r="X33" s="18"/>
      <c r="Y33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33" s="35">
        <v>1</v>
      </c>
    </row>
    <row r="34" spans="1:26" x14ac:dyDescent="0.25">
      <c r="A34" s="25">
        <v>234</v>
      </c>
      <c r="B34" s="26" t="str">
        <f>phone[[#This Row],[Company]]</f>
        <v>Sewanee Ventures, LLC</v>
      </c>
      <c r="C34" s="25" t="s">
        <v>833</v>
      </c>
      <c r="D34" s="26" t="s">
        <v>711</v>
      </c>
      <c r="E34" s="27" t="s">
        <v>181</v>
      </c>
      <c r="F34" s="25" t="s">
        <v>179</v>
      </c>
      <c r="G34" s="26" t="s">
        <v>180</v>
      </c>
      <c r="H3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N511CT: </v>
      </c>
      <c r="I3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N511CT: </v>
      </c>
      <c r="J3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N511CT: United States</v>
      </c>
      <c r="K34" s="26" t="s">
        <v>195</v>
      </c>
      <c r="L34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Nashville</v>
      </c>
      <c r="M34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TN</v>
      </c>
      <c r="N34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34" s="27" t="s">
        <v>826</v>
      </c>
      <c r="P34" s="27" t="s">
        <v>827</v>
      </c>
      <c r="Q34" s="27" t="s">
        <v>156</v>
      </c>
      <c r="R34" s="28"/>
      <c r="S34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34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34" s="33" t="str">
        <f>IFERROR(TEXT(INDEX(mailing[#All],MATCH(phone[[#This Row],[Combined]],mailing[[#All],[combined]],0),MATCH("Sent",mailing[#Headers],0)),"MMM-DD-YYYY"),"")</f>
        <v>Mar-17-2022</v>
      </c>
      <c r="V34" s="18" t="str">
        <f>phone[[#This Row],[CONTACTFIRSTNAME]]&amp;"^"&amp;phone[[#This Row],[CONTACTLASTNAME]]&amp;"^"&amp;phone[[#This Row],[Column2]]</f>
        <v>Buford^Ortale^N511CT</v>
      </c>
      <c r="W34" s="18"/>
      <c r="X34" s="18"/>
      <c r="Y34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34" s="35">
        <v>1</v>
      </c>
    </row>
    <row r="35" spans="1:26" ht="45" x14ac:dyDescent="0.25">
      <c r="A35" s="25">
        <v>247</v>
      </c>
      <c r="B35" s="26" t="str">
        <f>phone[[#This Row],[Company]]</f>
        <v>Drury Development Corporation</v>
      </c>
      <c r="C35" s="25" t="s">
        <v>879</v>
      </c>
      <c r="D35" s="26" t="s">
        <v>664</v>
      </c>
      <c r="E35" s="27" t="s">
        <v>880</v>
      </c>
      <c r="F35" s="47" t="s">
        <v>881</v>
      </c>
      <c r="G35" s="26" t="s">
        <v>29</v>
      </c>
      <c r="H3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N650DH: SUS
N651DH: SUS</v>
      </c>
      <c r="I3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N650DH: MO
N651DH: MO</v>
      </c>
      <c r="J3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N650DH: United States
N651DH: United States</v>
      </c>
      <c r="K35" s="26" t="s">
        <v>882</v>
      </c>
      <c r="L35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Des Peres</v>
      </c>
      <c r="M35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MO</v>
      </c>
      <c r="N35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35" s="27" t="s">
        <v>883</v>
      </c>
      <c r="P35" s="27" t="s">
        <v>884</v>
      </c>
      <c r="Q35" s="27" t="s">
        <v>885</v>
      </c>
      <c r="R35" s="28"/>
      <c r="S35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35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35" s="33" t="str">
        <f>IFERROR(TEXT(INDEX(mailing[#All],MATCH(phone[[#This Row],[Combined]],mailing[[#All],[combined]],0),MATCH("Sent",mailing[#Headers],0)),"MMM-DD-YYYY"),"")&amp;IFERROR(CHAR(10)&amp;TEXT(INDEX(mailing[#All],MATCH(phone[[#This Row],[Combined 2]],mailing[[#All],[combined]],0),MATCH("Sent",mailing[#Headers],0)),"MMM-DD-YYYY"),"")&amp;IFERROR(CHAR(10)&amp;TEXT(INDEX(mailing[#All],MATCH(phone[[#This Row],[Combined 3]],mailing[[#All],[combined]],0),MATCH("Sent",mailing[#Headers],0)),"MMM-DD-YYYY"),"")</f>
        <v>Mar-17-2022</v>
      </c>
      <c r="V35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Bob^Schrock^N650DH, N651DH</v>
      </c>
      <c r="W35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Larry^
Hasselfeld^N650DH, N651DH</v>
      </c>
      <c r="X35" s="18"/>
      <c r="Y35" s="1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35" s="35">
        <v>1</v>
      </c>
    </row>
    <row r="36" spans="1:26" ht="60" x14ac:dyDescent="0.25">
      <c r="A36" s="25">
        <v>248</v>
      </c>
      <c r="B36" s="26" t="str">
        <f>phone[[#This Row],[Company]]</f>
        <v>Sanderson Farms, Inc.</v>
      </c>
      <c r="C36" s="25" t="s">
        <v>886</v>
      </c>
      <c r="D36" s="26" t="s">
        <v>670</v>
      </c>
      <c r="E36" s="27" t="s">
        <v>269</v>
      </c>
      <c r="F36" s="47" t="s">
        <v>268</v>
      </c>
      <c r="G36" s="26" t="s">
        <v>29</v>
      </c>
      <c r="H3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N637SF: LUL
N636SF: LUL
N639SF: LUL
N622SF: LUL</v>
      </c>
      <c r="I3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N637SF: MS
N636SF: MS
N639SF: MS
N622SF: MS</v>
      </c>
      <c r="J3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N637SF: United States
N636SF: United States
N639SF: United States
N622SF: United States</v>
      </c>
      <c r="K36" s="26" t="s">
        <v>270</v>
      </c>
      <c r="L36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Laurel</v>
      </c>
      <c r="M36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MS</v>
      </c>
      <c r="N36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36" s="27" t="s">
        <v>272</v>
      </c>
      <c r="P36" s="27" t="s">
        <v>273</v>
      </c>
      <c r="Q36" s="27" t="s">
        <v>274</v>
      </c>
      <c r="R36" s="28" t="s">
        <v>1515</v>
      </c>
      <c r="S36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36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U36" s="33" t="str">
        <f>IFERROR(TEXT(INDEX(mailing[#All],MATCH(phone[[#This Row],[Combined]],mailing[[#All],[combined]],0),MATCH("Sent",mailing[#Headers],0)),"MMM-DD-YYYY"),"")</f>
        <v>Mar-17-2022</v>
      </c>
      <c r="V36" s="18" t="str">
        <f>phone[[#This Row],[CONTACTFIRSTNAME]]&amp;"^"&amp;phone[[#This Row],[CONTACTLASTNAME]]&amp;"^"&amp;phone[[#This Row],[Column2]]</f>
        <v>Zane^Lambert^N637SF, N636SF, N639SF, N622SF</v>
      </c>
      <c r="W36" s="18"/>
      <c r="X36" s="18"/>
      <c r="Y36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36" s="35">
        <v>1</v>
      </c>
    </row>
    <row r="37" spans="1:26" ht="30" x14ac:dyDescent="0.25">
      <c r="A37" s="25">
        <v>249</v>
      </c>
      <c r="B37" s="26" t="str">
        <f>phone[[#This Row],[Company]]</f>
        <v>Marivest Support Services, LLC</v>
      </c>
      <c r="C37" s="25" t="s">
        <v>887</v>
      </c>
      <c r="D37" s="26" t="s">
        <v>664</v>
      </c>
      <c r="E37" s="27" t="s">
        <v>888</v>
      </c>
      <c r="F37" s="25" t="s">
        <v>889</v>
      </c>
      <c r="G37" s="26" t="s">
        <v>19</v>
      </c>
      <c r="H3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N67KP: PTS</v>
      </c>
      <c r="I3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N67KP: KS</v>
      </c>
      <c r="J3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N67KP: United States</v>
      </c>
      <c r="K37" s="26" t="s">
        <v>890</v>
      </c>
      <c r="L37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Pittsburg</v>
      </c>
      <c r="M37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KS</v>
      </c>
      <c r="N37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37" s="27" t="s">
        <v>580</v>
      </c>
      <c r="P37" s="27" t="s">
        <v>891</v>
      </c>
      <c r="Q37" s="27" t="s">
        <v>892</v>
      </c>
      <c r="R37" s="28"/>
      <c r="S37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37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37" s="33" t="str">
        <f>IFERROR(TEXT(INDEX(mailing[#All],MATCH(phone[[#This Row],[Combined]],mailing[[#All],[combined]],0),MATCH("Sent",mailing[#Headers],0)),"MMM-DD-YYYY"),"")</f>
        <v>Mar-17-2022</v>
      </c>
      <c r="V37" s="18" t="str">
        <f>phone[[#This Row],[CONTACTFIRSTNAME]]&amp;"^"&amp;phone[[#This Row],[CONTACTLASTNAME]]&amp;"^"&amp;phone[[#This Row],[Column2]]</f>
        <v>Michael^Marietta^N67KP</v>
      </c>
      <c r="W37" s="18"/>
      <c r="X37" s="18"/>
      <c r="Y37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37" s="35">
        <v>1</v>
      </c>
    </row>
    <row r="38" spans="1:26" x14ac:dyDescent="0.25">
      <c r="A38" s="25">
        <v>257</v>
      </c>
      <c r="B38" s="26" t="str">
        <f>phone[[#This Row],[Company]]</f>
        <v>D&amp;I Transportation, LLC</v>
      </c>
      <c r="C38" s="25" t="s">
        <v>909</v>
      </c>
      <c r="D38" s="26" t="s">
        <v>684</v>
      </c>
      <c r="E38" s="27" t="s">
        <v>305</v>
      </c>
      <c r="F38" s="25" t="s">
        <v>304</v>
      </c>
      <c r="G38" s="26" t="s">
        <v>57</v>
      </c>
      <c r="H3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N469DM: 8M1</v>
      </c>
      <c r="I3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N469DM: MS</v>
      </c>
      <c r="J3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N469DM: United States</v>
      </c>
      <c r="K38" s="26" t="s">
        <v>306</v>
      </c>
      <c r="L38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Oxford</v>
      </c>
      <c r="M38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MS</v>
      </c>
      <c r="N38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38" s="27" t="s">
        <v>307</v>
      </c>
      <c r="P38" s="27" t="s">
        <v>308</v>
      </c>
      <c r="Q38" s="27" t="s">
        <v>156</v>
      </c>
      <c r="R38" s="28"/>
      <c r="S38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38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38" s="33" t="str">
        <f>IFERROR(TEXT(INDEX(mailing[#All],MATCH(phone[[#This Row],[Combined]],mailing[[#All],[combined]],0),MATCH("Sent",mailing[#Headers],0)),"MMM-DD-YYYY"),"")</f>
        <v>Mar-17-2022</v>
      </c>
      <c r="V38" s="18" t="str">
        <f>phone[[#This Row],[CONTACTFIRSTNAME]]&amp;"^"&amp;phone[[#This Row],[CONTACTLASTNAME]]&amp;"^"&amp;phone[[#This Row],[Column2]]</f>
        <v>Stephen^Miles^N469DM</v>
      </c>
      <c r="W38" s="18"/>
      <c r="X38" s="18"/>
      <c r="Y38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38" s="35">
        <v>1</v>
      </c>
    </row>
    <row r="39" spans="1:26" x14ac:dyDescent="0.25">
      <c r="A39" s="25">
        <v>257</v>
      </c>
      <c r="B39" s="26" t="str">
        <f>phone[[#This Row],[Company]]</f>
        <v>D&amp;I Transportation, LLC</v>
      </c>
      <c r="C39" s="25" t="s">
        <v>910</v>
      </c>
      <c r="D39" s="26" t="s">
        <v>711</v>
      </c>
      <c r="E39" s="27" t="s">
        <v>305</v>
      </c>
      <c r="F39" s="25" t="s">
        <v>304</v>
      </c>
      <c r="G39" s="26" t="s">
        <v>57</v>
      </c>
      <c r="H3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N469DM: 8M1</v>
      </c>
      <c r="I3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N469DM: MS</v>
      </c>
      <c r="J3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N469DM: United States</v>
      </c>
      <c r="K39" s="26" t="s">
        <v>306</v>
      </c>
      <c r="L39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Oxford</v>
      </c>
      <c r="M39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MS</v>
      </c>
      <c r="N39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39" s="27" t="s">
        <v>307</v>
      </c>
      <c r="P39" s="27" t="s">
        <v>308</v>
      </c>
      <c r="Q39" s="27" t="s">
        <v>156</v>
      </c>
      <c r="R39" s="28"/>
      <c r="S39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39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39" s="33" t="str">
        <f>IFERROR(TEXT(INDEX(mailing[#All],MATCH(phone[[#This Row],[Combined]],mailing[[#All],[combined]],0),MATCH("Sent",mailing[#Headers],0)),"MMM-DD-YYYY"),"")</f>
        <v>Mar-17-2022</v>
      </c>
      <c r="V39" s="18" t="str">
        <f>phone[[#This Row],[CONTACTFIRSTNAME]]&amp;"^"&amp;phone[[#This Row],[CONTACTLASTNAME]]&amp;"^"&amp;phone[[#This Row],[Column2]]</f>
        <v>Stephen^Miles^N469DM</v>
      </c>
      <c r="W39" s="18"/>
      <c r="X39" s="18"/>
      <c r="Y39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39" s="35">
        <v>1</v>
      </c>
    </row>
    <row r="40" spans="1:26" x14ac:dyDescent="0.25">
      <c r="A40" s="25">
        <v>257</v>
      </c>
      <c r="B40" s="26" t="str">
        <f>phone[[#This Row],[Company]]</f>
        <v>D&amp;I Transportation, LLC</v>
      </c>
      <c r="C40" s="25" t="s">
        <v>911</v>
      </c>
      <c r="D40" s="26" t="s">
        <v>797</v>
      </c>
      <c r="E40" s="27" t="s">
        <v>305</v>
      </c>
      <c r="F40" s="25" t="s">
        <v>304</v>
      </c>
      <c r="G40" s="26" t="s">
        <v>57</v>
      </c>
      <c r="H4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N469DM: 8M1</v>
      </c>
      <c r="I4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N469DM: MS</v>
      </c>
      <c r="J4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N469DM: United States</v>
      </c>
      <c r="K40" s="26" t="s">
        <v>306</v>
      </c>
      <c r="L40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Oxford</v>
      </c>
      <c r="M40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MS</v>
      </c>
      <c r="N40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40" s="27" t="s">
        <v>307</v>
      </c>
      <c r="P40" s="27" t="s">
        <v>308</v>
      </c>
      <c r="Q40" s="27" t="s">
        <v>156</v>
      </c>
      <c r="R40" s="28"/>
      <c r="S40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40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40" s="33" t="str">
        <f>IFERROR(TEXT(INDEX(mailing[#All],MATCH(phone[[#This Row],[Combined]],mailing[[#All],[combined]],0),MATCH("Sent",mailing[#Headers],0)),"MMM-DD-YYYY"),"")</f>
        <v>Mar-17-2022</v>
      </c>
      <c r="V40" s="18" t="str">
        <f>phone[[#This Row],[CONTACTFIRSTNAME]]&amp;"^"&amp;phone[[#This Row],[CONTACTLASTNAME]]&amp;"^"&amp;phone[[#This Row],[Column2]]</f>
        <v>Stephen^Miles^N469DM</v>
      </c>
      <c r="W40" s="18"/>
      <c r="X40" s="18"/>
      <c r="Y40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40" s="35">
        <v>1</v>
      </c>
    </row>
    <row r="41" spans="1:26" x14ac:dyDescent="0.25">
      <c r="A41" s="25">
        <v>262</v>
      </c>
      <c r="B41" s="26" t="str">
        <f>phone[[#This Row],[Company]]</f>
        <v>Teall Capital Partners, LLC</v>
      </c>
      <c r="C41" s="25" t="s">
        <v>919</v>
      </c>
      <c r="D41" s="26" t="s">
        <v>664</v>
      </c>
      <c r="E41" s="27" t="s">
        <v>920</v>
      </c>
      <c r="F41" s="25" t="s">
        <v>921</v>
      </c>
      <c r="G41" s="26" t="s">
        <v>19</v>
      </c>
      <c r="H4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N101RX: INT</v>
      </c>
      <c r="I4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N101RX: NC</v>
      </c>
      <c r="J4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N101RX: United States</v>
      </c>
      <c r="K41" s="26" t="s">
        <v>922</v>
      </c>
      <c r="L41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Winston-Salem</v>
      </c>
      <c r="M41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NC</v>
      </c>
      <c r="N41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41" s="27" t="s">
        <v>923</v>
      </c>
      <c r="P41" s="27" t="s">
        <v>924</v>
      </c>
      <c r="Q41" s="27" t="s">
        <v>156</v>
      </c>
      <c r="R41" s="28"/>
      <c r="S41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41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41" s="33" t="str">
        <f>IFERROR(TEXT(INDEX(mailing[#All],MATCH(phone[[#This Row],[Combined]],mailing[[#All],[combined]],0),MATCH("Sent",mailing[#Headers],0)),"MMM-DD-YYYY"),"")</f>
        <v>Mar-17-2022</v>
      </c>
      <c r="V41" s="18" t="str">
        <f>phone[[#This Row],[CONTACTFIRSTNAME]]&amp;"^"&amp;phone[[#This Row],[CONTACTLASTNAME]]&amp;"^"&amp;phone[[#This Row],[Column2]]</f>
        <v>Ben^Sutton^N101RX</v>
      </c>
      <c r="W41" s="18"/>
      <c r="X41" s="18"/>
      <c r="Y41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41" s="35">
        <v>1</v>
      </c>
    </row>
    <row r="42" spans="1:26" x14ac:dyDescent="0.25">
      <c r="A42" s="25">
        <v>263</v>
      </c>
      <c r="B42" s="26" t="str">
        <f>phone[[#This Row],[Company]]</f>
        <v>Sage Air, LLC</v>
      </c>
      <c r="C42" s="25" t="s">
        <v>925</v>
      </c>
      <c r="D42" s="26" t="s">
        <v>664</v>
      </c>
      <c r="E42" s="27" t="s">
        <v>926</v>
      </c>
      <c r="F42" s="25" t="s">
        <v>927</v>
      </c>
      <c r="G42" s="26" t="s">
        <v>19</v>
      </c>
      <c r="H4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N802RR: FAT</v>
      </c>
      <c r="I4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N802RR: CA</v>
      </c>
      <c r="J4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N802RR: United States</v>
      </c>
      <c r="K42" s="26" t="s">
        <v>928</v>
      </c>
      <c r="L42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Salt Lake City</v>
      </c>
      <c r="M42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N42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42" s="27" t="s">
        <v>929</v>
      </c>
      <c r="P42" s="27" t="s">
        <v>930</v>
      </c>
      <c r="Q42" s="27" t="s">
        <v>156</v>
      </c>
      <c r="R42" s="28"/>
      <c r="S42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42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42" s="33" t="str">
        <f>IFERROR(TEXT(INDEX(mailing[#All],MATCH(phone[[#This Row],[Combined]],mailing[[#All],[combined]],0),MATCH("Sent",mailing[#Headers],0)),"MMM-DD-YYYY"),"")</f>
        <v>Mar-17-2022</v>
      </c>
      <c r="V42" s="18" t="str">
        <f>phone[[#This Row],[CONTACTFIRSTNAME]]&amp;"^"&amp;phone[[#This Row],[CONTACTLASTNAME]]&amp;"^"&amp;phone[[#This Row],[Column2]]</f>
        <v>Brent^Smittcamp^N802RR</v>
      </c>
      <c r="W42" s="18"/>
      <c r="X42" s="18"/>
      <c r="Y42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42" s="35">
        <v>1</v>
      </c>
    </row>
    <row r="43" spans="1:26" ht="45" x14ac:dyDescent="0.25">
      <c r="B43" s="26"/>
      <c r="C43" s="25" t="s">
        <v>931</v>
      </c>
      <c r="D43" s="26" t="s">
        <v>664</v>
      </c>
      <c r="E43" s="27" t="s">
        <v>324</v>
      </c>
      <c r="F43" s="25" t="s">
        <v>323</v>
      </c>
      <c r="G43" s="26" t="s">
        <v>43</v>
      </c>
      <c r="H4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C-GXNW: YYZ</v>
      </c>
      <c r="I4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C-GXNW: ON</v>
      </c>
      <c r="J4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C-GXNW: Canada</v>
      </c>
      <c r="K43" s="26" t="s">
        <v>325</v>
      </c>
      <c r="L43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Mississauga</v>
      </c>
      <c r="M43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ON</v>
      </c>
      <c r="N43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O43" s="27" t="s">
        <v>1736</v>
      </c>
      <c r="P43" s="27" t="s">
        <v>2439</v>
      </c>
      <c r="Q43" s="27" t="s">
        <v>2441</v>
      </c>
      <c r="R43" s="28" t="s">
        <v>1581</v>
      </c>
      <c r="S43" s="29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2
</v>
      </c>
      <c r="T43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43" s="33" t="str">
        <f>IFERROR(MATCH(phone[[#This Row],[Combined]],mailing[[#Headers],[#Data],[combined]],0)&gt;0,"")&amp;CHAR(10)&amp;IFERROR(MATCH(phone[[#This Row],[Combined 2]],mailing[[#Headers],[#Data],[combined]],0)&gt;0,"")&amp;CHAR(10)&amp;IFERROR(MATCH(phone[[#This Row],[Combined 3]],mailing[[#Headers],[#Data],[combined]],0)&gt;0,"")</f>
        <v xml:space="preserve">
</v>
      </c>
      <c r="V43" s="18" t="str">
        <f>phone[[#This Row],[CONTACTFIRSTNAME]]&amp;"^"&amp;phone[[#This Row],[CONTACTLASTNAME]]&amp;"^"&amp;phone[[#This Row],[Column2]]</f>
        <v>Robin^Gray^C-GXNW</v>
      </c>
      <c r="W43" s="18"/>
      <c r="X43" s="18"/>
      <c r="Y43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43" s="35">
        <v>1</v>
      </c>
    </row>
    <row r="44" spans="1:26" x14ac:dyDescent="0.25">
      <c r="A44" s="25">
        <v>264</v>
      </c>
      <c r="B44" s="26" t="str">
        <f>phone[[#This Row],[Company]]</f>
        <v>Skyservice Business Aviation, Inc.</v>
      </c>
      <c r="C44" s="25" t="s">
        <v>931</v>
      </c>
      <c r="D44" s="26" t="s">
        <v>664</v>
      </c>
      <c r="E44" s="27" t="s">
        <v>324</v>
      </c>
      <c r="F44" s="25" t="s">
        <v>323</v>
      </c>
      <c r="G44" s="26" t="s">
        <v>43</v>
      </c>
      <c r="H4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C-GXNW: YYZ</v>
      </c>
      <c r="I4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C-GXNW: ON</v>
      </c>
      <c r="J4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C-GXNW: Canada</v>
      </c>
      <c r="K44" s="26" t="s">
        <v>325</v>
      </c>
      <c r="L44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Mississauga</v>
      </c>
      <c r="M44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ON</v>
      </c>
      <c r="N44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O44" s="27" t="s">
        <v>154</v>
      </c>
      <c r="P44" s="27" t="s">
        <v>326</v>
      </c>
      <c r="Q44" s="27" t="s">
        <v>185</v>
      </c>
      <c r="R44" s="28" t="s">
        <v>1581</v>
      </c>
      <c r="S44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2</v>
      </c>
      <c r="T44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3</v>
      </c>
      <c r="U44" s="33" t="str">
        <f>IFERROR(TEXT(INDEX(mailing[#All],MATCH(phone[[#This Row],[Combined]],mailing[[#All],[combined]],0),MATCH("Sent",mailing[#Headers],0)),"MMM-DD-YYYY"),"")</f>
        <v>Mar-17-2022</v>
      </c>
      <c r="V44" s="18" t="str">
        <f>phone[[#This Row],[CONTACTFIRSTNAME]]&amp;"^"&amp;phone[[#This Row],[CONTACTLASTNAME]]&amp;"^"&amp;phone[[#This Row],[Column2]]</f>
        <v>Benjamin^Murray^C-GXNW</v>
      </c>
      <c r="W44" s="18"/>
      <c r="X44" s="18"/>
      <c r="Y44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44" s="35">
        <v>1</v>
      </c>
    </row>
    <row r="45" spans="1:26" x14ac:dyDescent="0.25">
      <c r="A45" s="25">
        <v>268</v>
      </c>
      <c r="B45" s="26" t="str">
        <f>phone[[#This Row],[Company]]</f>
        <v>Stallings, Robert W.</v>
      </c>
      <c r="C45" s="25" t="s">
        <v>941</v>
      </c>
      <c r="D45" s="26" t="s">
        <v>677</v>
      </c>
      <c r="E45" s="27" t="s">
        <v>349</v>
      </c>
      <c r="F45" s="25" t="s">
        <v>348</v>
      </c>
      <c r="G45" s="26" t="s">
        <v>57</v>
      </c>
      <c r="H4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N365SS: DAL</v>
      </c>
      <c r="I4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N365SS: TX</v>
      </c>
      <c r="J4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N365SS: United States</v>
      </c>
      <c r="K45" s="26" t="s">
        <v>942</v>
      </c>
      <c r="L45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Frisco</v>
      </c>
      <c r="M45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N45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45" s="27" t="s">
        <v>22</v>
      </c>
      <c r="P45" s="27" t="s">
        <v>943</v>
      </c>
      <c r="Q45" s="27" t="s">
        <v>26</v>
      </c>
      <c r="R45" s="28"/>
      <c r="S45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45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45" s="33" t="str">
        <f>IFERROR(TEXT(INDEX(mailing[#All],MATCH(phone[[#This Row],[Combined]],mailing[[#All],[combined]],0),MATCH("Sent",mailing[#Headers],0)),"MMM-DD-YYYY"),"")</f>
        <v>Mar-17-2022</v>
      </c>
      <c r="V45" s="18" t="str">
        <f>phone[[#This Row],[CONTACTFIRSTNAME]]&amp;"^"&amp;phone[[#This Row],[CONTACTLASTNAME]]&amp;"^"&amp;phone[[#This Row],[Column2]]</f>
        <v>Robert^Stallings^N365SS</v>
      </c>
      <c r="W45" s="18"/>
      <c r="X45" s="18"/>
      <c r="Y45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45" s="35">
        <v>1</v>
      </c>
    </row>
    <row r="46" spans="1:26" ht="30" x14ac:dyDescent="0.25">
      <c r="A46" s="25">
        <v>271</v>
      </c>
      <c r="B46" s="26" t="str">
        <f>phone[[#This Row],[Company]]</f>
        <v>TransCanada USA Pipeline Services, LLC</v>
      </c>
      <c r="C46" s="25" t="s">
        <v>955</v>
      </c>
      <c r="D46" s="26" t="s">
        <v>664</v>
      </c>
      <c r="E46" s="27" t="s">
        <v>956</v>
      </c>
      <c r="F46" s="25" t="s">
        <v>957</v>
      </c>
      <c r="G46" s="26" t="s">
        <v>29</v>
      </c>
      <c r="H4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N885TC: HOU</v>
      </c>
      <c r="I4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N885TC: TX</v>
      </c>
      <c r="J4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N885TC: United States</v>
      </c>
      <c r="K46" s="26" t="s">
        <v>958</v>
      </c>
      <c r="L46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Houston</v>
      </c>
      <c r="M46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N46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46" s="27" t="s">
        <v>959</v>
      </c>
      <c r="P46" s="27" t="s">
        <v>762</v>
      </c>
      <c r="Q46" s="27" t="s">
        <v>960</v>
      </c>
      <c r="R46" s="28"/>
      <c r="S46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46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46" s="33" t="str">
        <f>IFERROR(TEXT(INDEX(mailing[#All],MATCH(phone[[#This Row],[Combined]],mailing[[#All],[combined]],0),MATCH("Sent",mailing[#Headers],0)),"MMM-DD-YYYY"),"")</f>
        <v>Mar-17-2022</v>
      </c>
      <c r="V46" s="18" t="str">
        <f>phone[[#This Row],[CONTACTFIRSTNAME]]&amp;"^"&amp;phone[[#This Row],[CONTACTLASTNAME]]&amp;"^"&amp;phone[[#This Row],[Column2]]</f>
        <v>Stanley^Chapman^N885TC</v>
      </c>
      <c r="W46" s="18"/>
      <c r="X46" s="18"/>
      <c r="Y46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46" s="35">
        <v>1</v>
      </c>
    </row>
    <row r="47" spans="1:26" x14ac:dyDescent="0.25">
      <c r="A47" s="25">
        <v>272</v>
      </c>
      <c r="B47" s="34" t="str">
        <f>phone[[#This Row],[Company]]</f>
        <v>Gama Aviation, LLC</v>
      </c>
      <c r="C47" s="25" t="s">
        <v>961</v>
      </c>
      <c r="D47" s="26" t="s">
        <v>684</v>
      </c>
      <c r="E47" s="27" t="s">
        <v>368</v>
      </c>
      <c r="F47" s="25" t="s">
        <v>367</v>
      </c>
      <c r="G47" s="26" t="s">
        <v>43</v>
      </c>
      <c r="H47" s="30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N819AM: OAK</v>
      </c>
      <c r="I4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N819AM: CA</v>
      </c>
      <c r="J4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N819AM: United States</v>
      </c>
      <c r="K47" s="26" t="s">
        <v>369</v>
      </c>
      <c r="L47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Shelton</v>
      </c>
      <c r="M47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CT</v>
      </c>
      <c r="N47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47" s="27" t="s">
        <v>376</v>
      </c>
      <c r="P47" s="27" t="s">
        <v>377</v>
      </c>
      <c r="Q47" s="27" t="s">
        <v>26</v>
      </c>
      <c r="R47" s="28" t="s">
        <v>1630</v>
      </c>
      <c r="S47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47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47" s="33" t="str">
        <f>IFERROR(TEXT(INDEX(mailing[#All],MATCH(phone[[#This Row],[Combined]],mailing[[#All],[combined]],0),MATCH("Sent",mailing[#Headers],0)),"MMM-DD-YYYY"),"")</f>
        <v>Mar-17-2022</v>
      </c>
      <c r="V47" s="18" t="str">
        <f>phone[[#This Row],[CONTACTFIRSTNAME]]&amp;"^"&amp;phone[[#This Row],[CONTACTLASTNAME]]&amp;"^"&amp;phone[[#This Row],[Column2]]</f>
        <v>KC^Ihlefeld^N819AM</v>
      </c>
      <c r="W47" s="18"/>
      <c r="X47" s="18"/>
      <c r="Y47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47" s="35">
        <v>1</v>
      </c>
    </row>
    <row r="48" spans="1:26" x14ac:dyDescent="0.25">
      <c r="A48" s="25">
        <v>272</v>
      </c>
      <c r="B48" s="34" t="str">
        <f>phone[[#This Row],[Company]]</f>
        <v>Gama Aviation, LLC</v>
      </c>
      <c r="C48" s="25" t="s">
        <v>963</v>
      </c>
      <c r="D48" s="26" t="s">
        <v>686</v>
      </c>
      <c r="E48" s="27" t="s">
        <v>368</v>
      </c>
      <c r="F48" s="25" t="s">
        <v>367</v>
      </c>
      <c r="G48" s="26" t="s">
        <v>43</v>
      </c>
      <c r="H48" s="30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N819AM: OAK</v>
      </c>
      <c r="I4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N819AM: CA</v>
      </c>
      <c r="J4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N819AM: United States</v>
      </c>
      <c r="K48" s="26" t="s">
        <v>369</v>
      </c>
      <c r="L48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Shelton</v>
      </c>
      <c r="M48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CT</v>
      </c>
      <c r="N48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48" s="27" t="s">
        <v>376</v>
      </c>
      <c r="P48" s="27" t="s">
        <v>377</v>
      </c>
      <c r="Q48" s="27" t="s">
        <v>26</v>
      </c>
      <c r="R48" s="28" t="s">
        <v>1630</v>
      </c>
      <c r="S48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48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48" s="33" t="str">
        <f>IFERROR(TEXT(INDEX(mailing[#All],MATCH(phone[[#This Row],[Combined]],mailing[[#All],[combined]],0),MATCH("Sent",mailing[#Headers],0)),"MMM-DD-YYYY"),"")</f>
        <v>Mar-17-2022</v>
      </c>
      <c r="V48" s="18" t="str">
        <f>phone[[#This Row],[CONTACTFIRSTNAME]]&amp;"^"&amp;phone[[#This Row],[CONTACTLASTNAME]]&amp;"^"&amp;phone[[#This Row],[Column2]]</f>
        <v>KC^Ihlefeld^N819AM</v>
      </c>
      <c r="W48" s="18"/>
      <c r="X48" s="18"/>
      <c r="Y48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48" s="35">
        <v>1</v>
      </c>
    </row>
    <row r="49" spans="1:29" x14ac:dyDescent="0.25">
      <c r="A49" s="25">
        <v>272</v>
      </c>
      <c r="B49" s="34"/>
      <c r="C49" s="25"/>
      <c r="E49" s="27" t="s">
        <v>368</v>
      </c>
      <c r="F49" s="25" t="s">
        <v>367</v>
      </c>
      <c r="G49" s="26"/>
      <c r="H49" s="30" t="s">
        <v>3239</v>
      </c>
      <c r="I49" s="27" t="s">
        <v>3240</v>
      </c>
      <c r="J49" s="27" t="s">
        <v>3241</v>
      </c>
      <c r="K49" s="26" t="s">
        <v>371</v>
      </c>
      <c r="L49" s="26" t="s">
        <v>1633</v>
      </c>
      <c r="M49" s="26" t="s">
        <v>1299</v>
      </c>
      <c r="N49" s="26" t="s">
        <v>667</v>
      </c>
      <c r="O49" s="30" t="s">
        <v>1504</v>
      </c>
      <c r="P49" s="30" t="s">
        <v>3261</v>
      </c>
      <c r="Q49" s="27"/>
      <c r="R49" s="28"/>
      <c r="S49" s="29" t="s">
        <v>26</v>
      </c>
      <c r="T49" s="29" t="s">
        <v>3242</v>
      </c>
      <c r="U49" s="33" t="s">
        <v>3243</v>
      </c>
      <c r="Y49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49" s="49">
        <v>1</v>
      </c>
      <c r="AA49" s="37" t="s">
        <v>3244</v>
      </c>
      <c r="AC49" s="40" t="s">
        <v>3273</v>
      </c>
    </row>
    <row r="50" spans="1:29" x14ac:dyDescent="0.25">
      <c r="A50" s="25">
        <v>272</v>
      </c>
      <c r="B50" s="34" t="str">
        <f>phone[[#This Row],[Company]]</f>
        <v>N819AM, LLC</v>
      </c>
      <c r="C50" s="25" t="s">
        <v>962</v>
      </c>
      <c r="D50" s="26" t="s">
        <v>664</v>
      </c>
      <c r="E50" s="27" t="s">
        <v>368</v>
      </c>
      <c r="F50" s="25" t="s">
        <v>367</v>
      </c>
      <c r="G50" s="26" t="s">
        <v>19</v>
      </c>
      <c r="H50" s="30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N819AM: OAK</v>
      </c>
      <c r="I5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N819AM: CA</v>
      </c>
      <c r="J5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N819AM: United States</v>
      </c>
      <c r="K50" s="26" t="s">
        <v>371</v>
      </c>
      <c r="L50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 Ramon</v>
      </c>
      <c r="M50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N50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50" s="27" t="s">
        <v>372</v>
      </c>
      <c r="P50" s="27" t="s">
        <v>373</v>
      </c>
      <c r="Q50" s="27" t="s">
        <v>374</v>
      </c>
      <c r="R50" s="28"/>
      <c r="S50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50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50" s="33" t="str">
        <f>IFERROR(TEXT(INDEX(mailing[#All],MATCH(phone[[#This Row],[Combined]],mailing[[#All],[combined]],0),MATCH("Sent",mailing[#Headers],0)),"MMM-DD-YYYY"),"")</f>
        <v>Mar-17-2022</v>
      </c>
      <c r="V50" s="18" t="str">
        <f>phone[[#This Row],[CONTACTFIRSTNAME]]&amp;"^"&amp;phone[[#This Row],[CONTACTLASTNAME]]&amp;"^"&amp;phone[[#This Row],[Column2]]</f>
        <v>Alexander^Mehran^N819AM</v>
      </c>
      <c r="W50" s="18"/>
      <c r="X50" s="18"/>
      <c r="Y50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50" s="35">
        <v>1</v>
      </c>
    </row>
    <row r="51" spans="1:29" ht="60" x14ac:dyDescent="0.25">
      <c r="A51" s="25">
        <v>273</v>
      </c>
      <c r="B51" s="26" t="str">
        <f>phone[[#This Row],[Company]]</f>
        <v>Sunwest Aviation, Ltd.</v>
      </c>
      <c r="C51" s="25" t="s">
        <v>964</v>
      </c>
      <c r="D51" s="26" t="s">
        <v>670</v>
      </c>
      <c r="E51" s="27" t="s">
        <v>388</v>
      </c>
      <c r="F51" s="25" t="s">
        <v>386</v>
      </c>
      <c r="G51" s="26" t="s">
        <v>387</v>
      </c>
      <c r="H5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C-GZCZ: YYC
C-FMDN: YYC</v>
      </c>
      <c r="I5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C-GZCZ: AB
C-FMDN: AB</v>
      </c>
      <c r="J5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C-GZCZ: Canada
C-FMDN: Canada</v>
      </c>
      <c r="K51" s="26" t="s">
        <v>382</v>
      </c>
      <c r="L51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Calgary</v>
      </c>
      <c r="M51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AB</v>
      </c>
      <c r="N51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O51" s="27" t="s">
        <v>965</v>
      </c>
      <c r="P51" s="27" t="s">
        <v>966</v>
      </c>
      <c r="Q51" s="27" t="s">
        <v>967</v>
      </c>
      <c r="R51" s="28" t="s">
        <v>1639</v>
      </c>
      <c r="S51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51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51" s="33" t="str">
        <f>IFERROR(TEXT(INDEX(mailing[#All],MATCH(phone[[#This Row],[Combined]],mailing[[#All],[combined]],0),MATCH("Sent",mailing[#Headers],0)),"MMM-DD-YYYY"),"")&amp;IFERROR(CHAR(10)&amp;TEXT(INDEX(mailing[#All],MATCH(phone[[#This Row],[Combined 2]],mailing[[#All],[combined]],0),MATCH("Sent",mailing[#Headers],0)),"MMM-DD-YYYY"),"")&amp;IFERROR(CHAR(10)&amp;TEXT(INDEX(mailing[#All],MATCH(phone[[#This Row],[Combined 3]],mailing[[#All],[combined]],0),MATCH("Sent",mailing[#Headers],0)),"MMM-DD-YYYY"),"")</f>
        <v>Mar-17-2022</v>
      </c>
      <c r="V51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Ian^Darnley^C-GZCZ, C-FMDN</v>
      </c>
      <c r="W51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Charles^
Bertrand^C-GZCZ, C-FMDN</v>
      </c>
      <c r="X51" s="18"/>
      <c r="Y51" s="1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51" s="35">
        <v>1</v>
      </c>
    </row>
    <row r="52" spans="1:29" s="1" customFormat="1" ht="30" hidden="1" x14ac:dyDescent="0.25">
      <c r="A52" s="19">
        <v>233</v>
      </c>
      <c r="B52" s="1" t="str">
        <f>phone[[#This Row],[Company]]</f>
        <v>Pacific Flight Services, Pty. Ltd.</v>
      </c>
      <c r="C52" s="19" t="s">
        <v>817</v>
      </c>
      <c r="D52" s="1" t="s">
        <v>670</v>
      </c>
      <c r="E52" s="2" t="s">
        <v>166</v>
      </c>
      <c r="F52" s="19" t="s">
        <v>165</v>
      </c>
      <c r="G52" s="1" t="s">
        <v>36</v>
      </c>
      <c r="H5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VH-PFV: XSP
VH-PFW: XSP</v>
      </c>
      <c r="I5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VH-PFV: 
VH-PFW: </v>
      </c>
      <c r="J5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VH-PFV: Singapore
VH-PFW: Singapore</v>
      </c>
      <c r="K52" s="1" t="s">
        <v>167</v>
      </c>
      <c r="L5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Condell Park</v>
      </c>
      <c r="M5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NSW</v>
      </c>
      <c r="N5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Australia</v>
      </c>
      <c r="O52" s="2" t="s">
        <v>175</v>
      </c>
      <c r="P52" s="2" t="s">
        <v>176</v>
      </c>
      <c r="Q52" s="2" t="s">
        <v>177</v>
      </c>
      <c r="R52" s="18" t="s">
        <v>1409</v>
      </c>
      <c r="S52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52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52" s="23" t="str">
        <f>IFERROR(TEXT(INDEX(mailing[#All],MATCH(phone[[#This Row],[Combined]],mailing[[#All],[combined]],0),MATCH("Sent",mailing[#Headers],0)),"MMM-DD-YYYY"),"")</f>
        <v>Mar-17-2022</v>
      </c>
      <c r="V52" s="18" t="str">
        <f>phone[[#This Row],[CONTACTFIRSTNAME]]&amp;"^"&amp;phone[[#This Row],[CONTACTLASTNAME]]&amp;"^"&amp;phone[[#This Row],[Column2]]</f>
        <v>Rod^Crane^VH-PFV, VH-PFW</v>
      </c>
      <c r="W52" s="18"/>
      <c r="X52" s="18"/>
      <c r="Y5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53" spans="1:29" s="1" customFormat="1" hidden="1" x14ac:dyDescent="0.25">
      <c r="A53" s="19">
        <v>233</v>
      </c>
      <c r="B53" s="1" t="str">
        <f>phone[[#This Row],[Company]]</f>
        <v>ST Aerospace Services Co. Pte. Ltd.</v>
      </c>
      <c r="C53" s="19" t="s">
        <v>819</v>
      </c>
      <c r="D53" s="1" t="s">
        <v>664</v>
      </c>
      <c r="E53" s="2" t="s">
        <v>170</v>
      </c>
      <c r="F53" s="19" t="s">
        <v>169</v>
      </c>
      <c r="G53" s="1" t="s">
        <v>19</v>
      </c>
      <c r="H5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VH-PFV: XSP</v>
      </c>
      <c r="I5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VH-PFV: </v>
      </c>
      <c r="J5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VH-PFV: Singapore</v>
      </c>
      <c r="K53" s="1" t="s">
        <v>171</v>
      </c>
      <c r="L5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Paya Lebar</v>
      </c>
      <c r="M5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5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Singapore</v>
      </c>
      <c r="O53" s="2" t="s">
        <v>172</v>
      </c>
      <c r="P53" s="2" t="s">
        <v>173</v>
      </c>
      <c r="Q53" s="2" t="s">
        <v>24</v>
      </c>
      <c r="R53" s="18" t="s">
        <v>1413</v>
      </c>
      <c r="S53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53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hard</v>
      </c>
      <c r="U53" s="23" t="str">
        <f>IFERROR(TEXT(INDEX(mailing[#All],MATCH(phone[[#This Row],[Combined]],mailing[[#All],[combined]],0),MATCH("Sent",mailing[#Headers],0)),"MMM-DD-YYYY"),"")</f>
        <v>Mar-17-2022</v>
      </c>
      <c r="V53" s="18" t="str">
        <f>phone[[#This Row],[CONTACTFIRSTNAME]]&amp;"^"&amp;phone[[#This Row],[CONTACTLASTNAME]]&amp;"^"&amp;phone[[#This Row],[Column2]]</f>
        <v>Serh^Ghee Lim^VH-PFV</v>
      </c>
      <c r="W53" s="18"/>
      <c r="X53" s="18"/>
      <c r="Y5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54" spans="1:29" x14ac:dyDescent="0.25">
      <c r="A54" s="25">
        <v>274</v>
      </c>
      <c r="B54" s="26" t="str">
        <f>phone[[#This Row],[Company]]</f>
        <v>DDMR, LLC</v>
      </c>
      <c r="C54" s="25" t="s">
        <v>969</v>
      </c>
      <c r="D54" s="26" t="s">
        <v>711</v>
      </c>
      <c r="E54" s="27" t="s">
        <v>391</v>
      </c>
      <c r="F54" s="25" t="s">
        <v>390</v>
      </c>
      <c r="G54" s="26" t="s">
        <v>19</v>
      </c>
      <c r="H5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N3FS: PIE</v>
      </c>
      <c r="I5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N3FS: FL</v>
      </c>
      <c r="J5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N3FS: United States</v>
      </c>
      <c r="K54" s="26" t="s">
        <v>392</v>
      </c>
      <c r="L54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St Petersburg</v>
      </c>
      <c r="M54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FL</v>
      </c>
      <c r="N54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54" s="27" t="s">
        <v>393</v>
      </c>
      <c r="P54" s="27" t="s">
        <v>394</v>
      </c>
      <c r="Q54" s="27" t="s">
        <v>54</v>
      </c>
      <c r="R54" s="28"/>
      <c r="S54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54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54" s="33" t="str">
        <f>IFERROR(TEXT(INDEX(mailing[#All],MATCH(phone[[#This Row],[Combined]],mailing[[#All],[combined]],0),MATCH("Sent",mailing[#Headers],0)),"MMM-DD-YYYY"),"")</f>
        <v>Mar-17-2022</v>
      </c>
      <c r="V54" s="18" t="str">
        <f>phone[[#This Row],[CONTACTFIRSTNAME]]&amp;"^"&amp;phone[[#This Row],[CONTACTLASTNAME]]&amp;"^"&amp;phone[[#This Row],[Column2]]</f>
        <v>Daniel^Doyle^N3FS</v>
      </c>
      <c r="W54" s="18"/>
      <c r="X54" s="18"/>
      <c r="Y54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54" s="35">
        <v>1</v>
      </c>
    </row>
    <row r="55" spans="1:29" ht="45" x14ac:dyDescent="0.25">
      <c r="B55" s="26" t="str">
        <f>phone[[#This Row],[Company]]</f>
        <v>Martis Holdings, LLC</v>
      </c>
      <c r="C55" s="25"/>
      <c r="E55" s="27" t="s">
        <v>397</v>
      </c>
      <c r="F55" s="25" t="s">
        <v>396</v>
      </c>
      <c r="G55" s="26" t="s">
        <v>57</v>
      </c>
      <c r="H5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N719KX: SCF</v>
      </c>
      <c r="I5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N719KX: AZ</v>
      </c>
      <c r="J5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N719KX: United States</v>
      </c>
      <c r="K55" s="26" t="s">
        <v>398</v>
      </c>
      <c r="L55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M55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N55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55" s="27" t="s">
        <v>32</v>
      </c>
      <c r="P55" s="27" t="s">
        <v>399</v>
      </c>
      <c r="Q55" s="27" t="s">
        <v>156</v>
      </c>
      <c r="R55" s="28"/>
      <c r="S55" s="29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2
</v>
      </c>
      <c r="T55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55" s="33" t="str">
        <f>IFERROR(MATCH(phone[[#This Row],[Combined]],mailing[[#Headers],[#Data],[combined]],0)&gt;0,"")&amp;CHAR(10)&amp;IFERROR(MATCH(phone[[#This Row],[Combined 2]],mailing[[#Headers],[#Data],[combined]],0)&gt;0,"")&amp;CHAR(10)&amp;IFERROR(MATCH(phone[[#This Row],[Combined 3]],mailing[[#Headers],[#Data],[combined]],0)&gt;0,"")</f>
        <v xml:space="preserve">TRUE
</v>
      </c>
      <c r="V55" s="18" t="str">
        <f>phone[[#This Row],[CONTACTFIRSTNAME]]&amp;"^"&amp;phone[[#This Row],[CONTACTLASTNAME]]&amp;"^"&amp;phone[[#This Row],[Column2]]</f>
        <v>Kevin^Knight^N719KX</v>
      </c>
      <c r="W55" s="18"/>
      <c r="X55" s="18"/>
      <c r="Y55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55" s="35">
        <v>1</v>
      </c>
    </row>
    <row r="56" spans="1:29" x14ac:dyDescent="0.25">
      <c r="A56" s="25">
        <v>275</v>
      </c>
      <c r="B56" s="26" t="str">
        <f>phone[[#This Row],[Company]]</f>
        <v>GJK, LLC</v>
      </c>
      <c r="C56" s="25" t="s">
        <v>970</v>
      </c>
      <c r="D56" s="26" t="s">
        <v>688</v>
      </c>
      <c r="E56" s="27" t="s">
        <v>397</v>
      </c>
      <c r="F56" s="25" t="s">
        <v>396</v>
      </c>
      <c r="G56" s="26" t="s">
        <v>57</v>
      </c>
      <c r="H5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N719KX: SCF</v>
      </c>
      <c r="I5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N719KX: AZ</v>
      </c>
      <c r="J5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N719KX: United States</v>
      </c>
      <c r="K56" s="26" t="s">
        <v>971</v>
      </c>
      <c r="L56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M56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N56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56" s="27" t="s">
        <v>514</v>
      </c>
      <c r="P56" s="27" t="s">
        <v>399</v>
      </c>
      <c r="Q56" s="27" t="s">
        <v>156</v>
      </c>
      <c r="R56" s="28"/>
      <c r="S56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56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56" s="33" t="str">
        <f>IFERROR(TEXT(INDEX(mailing[#All],MATCH(phone[[#This Row],[Combined]],mailing[[#All],[combined]],0),MATCH("Sent",mailing[#Headers],0)),"MMM-DD-YYYY"),"")</f>
        <v>Mar-17-2022</v>
      </c>
      <c r="V56" s="18" t="str">
        <f>phone[[#This Row],[CONTACTFIRSTNAME]]&amp;"^"&amp;phone[[#This Row],[CONTACTLASTNAME]]&amp;"^"&amp;phone[[#This Row],[Column2]]</f>
        <v>Gary^Knight^N719KX</v>
      </c>
      <c r="W56" s="18"/>
      <c r="X56" s="18"/>
      <c r="Y56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56" s="35">
        <v>1</v>
      </c>
    </row>
    <row r="57" spans="1:29" ht="60" x14ac:dyDescent="0.25">
      <c r="A57" s="25">
        <v>282</v>
      </c>
      <c r="B57" s="26" t="str">
        <f>phone[[#This Row],[Company]]</f>
        <v>The Goodyear Tire &amp; Rubber Company, Goodyear Tire &amp; Rubber Company</v>
      </c>
      <c r="C57" s="25" t="s">
        <v>992</v>
      </c>
      <c r="D57" s="26" t="s">
        <v>664</v>
      </c>
      <c r="E57" s="27" t="s">
        <v>420</v>
      </c>
      <c r="F57" s="25" t="s">
        <v>419</v>
      </c>
      <c r="G57" s="26" t="s">
        <v>19</v>
      </c>
      <c r="H5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N22G: CAK
N24G: CAK</v>
      </c>
      <c r="I5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N22G: OH
N24G: OH</v>
      </c>
      <c r="J5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N22G: United States
N24G: United States</v>
      </c>
      <c r="K57" s="27" t="s">
        <v>993</v>
      </c>
      <c r="L57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Akron</v>
      </c>
      <c r="M57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OH</v>
      </c>
      <c r="N57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57" s="27" t="s">
        <v>994</v>
      </c>
      <c r="P57" s="27" t="s">
        <v>995</v>
      </c>
      <c r="Q57" s="27" t="s">
        <v>996</v>
      </c>
      <c r="R57" s="28" t="s">
        <v>1681</v>
      </c>
      <c r="S57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57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57" s="33" t="str">
        <f>IFERROR(TEXT(INDEX(mailing[#All],MATCH(phone[[#This Row],[Combined]],mailing[[#All],[combined]],0),MATCH("Sent",mailing[#Headers],0)),"MMM-DD-YYYY"),"")&amp;IFERROR(CHAR(10)&amp;TEXT(INDEX(mailing[#All],MATCH(phone[[#This Row],[Combined 2]],mailing[[#All],[combined]],0),MATCH("Sent",mailing[#Headers],0)),"MMM-DD-YYYY"),"")&amp;IFERROR(CHAR(10)&amp;TEXT(INDEX(mailing[#All],MATCH(phone[[#This Row],[Combined 3]],mailing[[#All],[combined]],0),MATCH("Sent",mailing[#Headers],0)),"MMM-DD-YYYY"),"")</f>
        <v/>
      </c>
      <c r="V57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Laura^Thompson^N22G, N24G</v>
      </c>
      <c r="W57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Richard^
Kramer^N22G, N24G</v>
      </c>
      <c r="X57" s="18"/>
      <c r="Y57" s="1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57" s="35">
        <v>1</v>
      </c>
    </row>
    <row r="58" spans="1:29" x14ac:dyDescent="0.25">
      <c r="A58" s="25">
        <v>285</v>
      </c>
      <c r="B58" s="26" t="str">
        <f>phone[[#This Row],[Company]]</f>
        <v>Northern Jet Management</v>
      </c>
      <c r="C58" s="25" t="s">
        <v>1006</v>
      </c>
      <c r="D58" s="26" t="s">
        <v>664</v>
      </c>
      <c r="E58" s="27" t="s">
        <v>444</v>
      </c>
      <c r="F58" s="25" t="s">
        <v>443</v>
      </c>
      <c r="G58" s="26" t="s">
        <v>43</v>
      </c>
      <c r="H5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N285GA: MKG</v>
      </c>
      <c r="I5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N285GA: MI</v>
      </c>
      <c r="J5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N285GA: United States</v>
      </c>
      <c r="K58" s="26" t="s">
        <v>445</v>
      </c>
      <c r="L58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Grand Rapids</v>
      </c>
      <c r="M58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MI</v>
      </c>
      <c r="N58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58" s="27" t="s">
        <v>447</v>
      </c>
      <c r="P58" s="27" t="s">
        <v>448</v>
      </c>
      <c r="Q58" s="27" t="s">
        <v>26</v>
      </c>
      <c r="R58" s="28" t="s">
        <v>1701</v>
      </c>
      <c r="S58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58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58" s="33" t="str">
        <f>IFERROR(TEXT(INDEX(mailing[#All],MATCH(phone[[#This Row],[Combined]],mailing[[#All],[combined]],0),MATCH("Sent",mailing[#Headers],0)),"MMM-DD-YYYY"),"")</f>
        <v>Mar-17-2022</v>
      </c>
      <c r="V58" s="18" t="str">
        <f>phone[[#This Row],[CONTACTFIRSTNAME]]&amp;"^"&amp;phone[[#This Row],[CONTACTLASTNAME]]&amp;"^"&amp;phone[[#This Row],[Column2]]</f>
        <v>Steve^Cok^N285GA</v>
      </c>
      <c r="W58" s="18"/>
      <c r="X58" s="18"/>
      <c r="Y58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58" s="35">
        <v>1</v>
      </c>
    </row>
    <row r="59" spans="1:29" s="1" customFormat="1" ht="45" hidden="1" x14ac:dyDescent="0.25">
      <c r="A59" s="19">
        <v>235</v>
      </c>
      <c r="B59" s="1" t="str">
        <f>phone[[#This Row],[Company]]</f>
        <v>CareFlight Limited</v>
      </c>
      <c r="C59" s="19" t="s">
        <v>834</v>
      </c>
      <c r="D59" s="1" t="s">
        <v>670</v>
      </c>
      <c r="E59" s="2" t="s">
        <v>198</v>
      </c>
      <c r="F59" s="19" t="s">
        <v>197</v>
      </c>
      <c r="G59" s="1" t="s">
        <v>29</v>
      </c>
      <c r="H5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VH-OVG: DRW</v>
      </c>
      <c r="I5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VH-OVG: NT</v>
      </c>
      <c r="J5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VH-OVG: Australia</v>
      </c>
      <c r="K59" s="1" t="s">
        <v>199</v>
      </c>
      <c r="L5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Wentworthville</v>
      </c>
      <c r="M5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NSW</v>
      </c>
      <c r="N5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Australia</v>
      </c>
      <c r="O59" s="2" t="s">
        <v>836</v>
      </c>
      <c r="P59" s="2" t="s">
        <v>837</v>
      </c>
      <c r="Q59" s="2" t="s">
        <v>838</v>
      </c>
      <c r="R59" s="18" t="s">
        <v>1450</v>
      </c>
      <c r="S59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59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59" s="23" t="str">
        <f>IFERROR(TEXT(INDEX(mailing[#All],MATCH(phone[[#This Row],[Combined]],mailing[[#All],[combined]],0),MATCH("Sent",mailing[#Headers],0)),"MMM-DD-YYYY"),"")&amp;IFERROR(CHAR(10)&amp;TEXT(INDEX(mailing[#All],MATCH(phone[[#This Row],[Combined 2]],mailing[[#All],[combined]],0),MATCH("Sent",mailing[#Headers],0)),"MMM-DD-YYYY"),"")&amp;IFERROR(CHAR(10)&amp;TEXT(INDEX(mailing[#All],MATCH(phone[[#This Row],[Combined 3]],mailing[[#All],[combined]],0),MATCH("Sent",mailing[#Headers],0)),"MMM-DD-YYYY"),"")</f>
        <v>Mar-17-2022</v>
      </c>
      <c r="V59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Jody^Mills^VH-OVG</v>
      </c>
      <c r="W59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Andrew^
Refshauge^VH-OVG</v>
      </c>
      <c r="X59" s="18"/>
      <c r="Y59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60" spans="1:29" s="1" customFormat="1" hidden="1" x14ac:dyDescent="0.25">
      <c r="A60" s="19">
        <v>235</v>
      </c>
      <c r="B60" s="1" t="str">
        <f>phone[[#This Row],[Company]]</f>
        <v>CareFlight Limited</v>
      </c>
      <c r="C60" s="19" t="s">
        <v>839</v>
      </c>
      <c r="D60" s="1" t="s">
        <v>711</v>
      </c>
      <c r="E60" s="2" t="s">
        <v>198</v>
      </c>
      <c r="F60" s="19" t="s">
        <v>197</v>
      </c>
      <c r="G60" s="1" t="s">
        <v>36</v>
      </c>
      <c r="H6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VH-OVG: DRW</v>
      </c>
      <c r="I6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VH-OVG: NT</v>
      </c>
      <c r="J6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VH-OVG: Australia</v>
      </c>
      <c r="K60" s="1" t="s">
        <v>199</v>
      </c>
      <c r="L6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Wentworthville</v>
      </c>
      <c r="M6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NSW</v>
      </c>
      <c r="N6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Australia</v>
      </c>
      <c r="O60" s="2" t="s">
        <v>205</v>
      </c>
      <c r="P60" s="2" t="s">
        <v>206</v>
      </c>
      <c r="Q60" s="2" t="s">
        <v>99</v>
      </c>
      <c r="R60" s="18" t="s">
        <v>1450</v>
      </c>
      <c r="S60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60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60" s="23" t="str">
        <f>IFERROR(TEXT(INDEX(mailing[#All],MATCH(phone[[#This Row],[Combined]],mailing[[#All],[combined]],0),MATCH("Sent",mailing[#Headers],0)),"MMM-DD-YYYY"),"")</f>
        <v>Mar-17-2022</v>
      </c>
      <c r="V60" s="18" t="str">
        <f>phone[[#This Row],[CONTACTFIRSTNAME]]&amp;"^"&amp;phone[[#This Row],[CONTACTLASTNAME]]&amp;"^"&amp;phone[[#This Row],[Column2]]</f>
        <v>Jody^Mills^VH-OVG</v>
      </c>
      <c r="W60" s="18"/>
      <c r="X60" s="18"/>
      <c r="Y6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1" spans="1:29" x14ac:dyDescent="0.25">
      <c r="A61" s="25">
        <v>285</v>
      </c>
      <c r="B61" s="26" t="str">
        <f>phone[[#This Row],[Company]]</f>
        <v>PFC Holdings, LLC</v>
      </c>
      <c r="C61" s="25" t="s">
        <v>1007</v>
      </c>
      <c r="D61" s="26" t="s">
        <v>664</v>
      </c>
      <c r="E61" s="27" t="s">
        <v>444</v>
      </c>
      <c r="F61" s="25" t="s">
        <v>443</v>
      </c>
      <c r="G61" s="26" t="s">
        <v>19</v>
      </c>
      <c r="H6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N285GA: MKG</v>
      </c>
      <c r="I6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N285GA: MI</v>
      </c>
      <c r="J6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N285GA: United States</v>
      </c>
      <c r="K61" s="26" t="s">
        <v>1008</v>
      </c>
      <c r="L61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North Muskegon</v>
      </c>
      <c r="M61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MI</v>
      </c>
      <c r="N61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61" s="27" t="s">
        <v>1009</v>
      </c>
      <c r="P61" s="27" t="s">
        <v>1010</v>
      </c>
      <c r="Q61" s="27" t="s">
        <v>156</v>
      </c>
      <c r="R61" s="28"/>
      <c r="S61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61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61" s="33" t="str">
        <f>IFERROR(TEXT(INDEX(mailing[#All],MATCH(phone[[#This Row],[Combined]],mailing[[#All],[combined]],0),MATCH("Sent",mailing[#Headers],0)),"MMM-DD-YYYY"),"")</f>
        <v>Mar-17-2022</v>
      </c>
      <c r="V61" s="18" t="str">
        <f>phone[[#This Row],[CONTACTFIRSTNAME]]&amp;"^"&amp;phone[[#This Row],[CONTACTLASTNAME]]&amp;"^"&amp;phone[[#This Row],[Column2]]</f>
        <v>Aaron^Peterson^N285GA</v>
      </c>
      <c r="W61" s="18"/>
      <c r="X61" s="18"/>
      <c r="Y61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61" s="35">
        <v>1</v>
      </c>
    </row>
    <row r="62" spans="1:29" s="1" customFormat="1" hidden="1" x14ac:dyDescent="0.25">
      <c r="A62" s="19">
        <v>237</v>
      </c>
      <c r="B62" s="1" t="str">
        <f>phone[[#This Row],[Company]]</f>
        <v>Aerocardal, Ltda.</v>
      </c>
      <c r="C62" s="19" t="s">
        <v>842</v>
      </c>
      <c r="D62" s="1" t="s">
        <v>711</v>
      </c>
      <c r="E62" s="2" t="s">
        <v>843</v>
      </c>
      <c r="F62" s="19" t="s">
        <v>844</v>
      </c>
      <c r="G62" s="1" t="s">
        <v>19</v>
      </c>
      <c r="H6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CC-AOA: SCL</v>
      </c>
      <c r="I6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CC-AOA: </v>
      </c>
      <c r="J6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CC-AOA: Chile</v>
      </c>
      <c r="K62" s="1" t="s">
        <v>96</v>
      </c>
      <c r="L6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Santiago</v>
      </c>
      <c r="M6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6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Chile</v>
      </c>
      <c r="O62" s="2" t="s">
        <v>845</v>
      </c>
      <c r="P62" s="2" t="s">
        <v>846</v>
      </c>
      <c r="Q62" s="2" t="s">
        <v>24</v>
      </c>
      <c r="R62" s="18" t="s">
        <v>1329</v>
      </c>
      <c r="S62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62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62" s="23" t="str">
        <f>IFERROR(TEXT(INDEX(mailing[#All],MATCH(phone[[#This Row],[Combined]],mailing[[#All],[combined]],0),MATCH("Sent",mailing[#Headers],0)),"MMM-DD-YYYY"),"")</f>
        <v/>
      </c>
      <c r="V62" s="18" t="str">
        <f>phone[[#This Row],[CONTACTFIRSTNAME]]&amp;"^"&amp;phone[[#This Row],[CONTACTLASTNAME]]&amp;"^"&amp;phone[[#This Row],[Column2]]</f>
        <v>Max^Kaufmann Ritschka^CC-AOA</v>
      </c>
      <c r="W62" s="18"/>
      <c r="X62" s="18"/>
      <c r="Y6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3" spans="1:29" s="1" customFormat="1" hidden="1" x14ac:dyDescent="0.25">
      <c r="A63" s="19">
        <v>237</v>
      </c>
      <c r="B63" s="1" t="str">
        <f>phone[[#This Row],[Company]]</f>
        <v>Aerocardal, Ltda.</v>
      </c>
      <c r="C63" s="19" t="s">
        <v>847</v>
      </c>
      <c r="D63" s="1" t="s">
        <v>797</v>
      </c>
      <c r="E63" s="2" t="s">
        <v>843</v>
      </c>
      <c r="F63" s="19" t="s">
        <v>844</v>
      </c>
      <c r="G63" s="1" t="s">
        <v>19</v>
      </c>
      <c r="H6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CC-AOA: SCL</v>
      </c>
      <c r="I6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CC-AOA: </v>
      </c>
      <c r="J6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CC-AOA: Chile</v>
      </c>
      <c r="K63" s="1" t="s">
        <v>96</v>
      </c>
      <c r="L6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Santiago</v>
      </c>
      <c r="M6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6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Chile</v>
      </c>
      <c r="O63" s="2" t="s">
        <v>845</v>
      </c>
      <c r="P63" s="2" t="s">
        <v>846</v>
      </c>
      <c r="Q63" s="2" t="s">
        <v>24</v>
      </c>
      <c r="R63" s="18" t="s">
        <v>1329</v>
      </c>
      <c r="S63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63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63" s="23" t="str">
        <f>IFERROR(TEXT(INDEX(mailing[#All],MATCH(phone[[#This Row],[Combined]],mailing[[#All],[combined]],0),MATCH("Sent",mailing[#Headers],0)),"MMM-DD-YYYY"),"")</f>
        <v/>
      </c>
      <c r="V63" s="18" t="str">
        <f>phone[[#This Row],[CONTACTFIRSTNAME]]&amp;"^"&amp;phone[[#This Row],[CONTACTLASTNAME]]&amp;"^"&amp;phone[[#This Row],[Column2]]</f>
        <v>Max^Kaufmann Ritschka^CC-AOA</v>
      </c>
      <c r="W63" s="18"/>
      <c r="X63" s="18"/>
      <c r="Y6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4" spans="1:29" s="1" customFormat="1" hidden="1" x14ac:dyDescent="0.25">
      <c r="A64" s="19">
        <v>238</v>
      </c>
      <c r="B64" s="1" t="str">
        <f>phone[[#This Row],[Company]]</f>
        <v>Flight Solutions Srl</v>
      </c>
      <c r="C64" s="19" t="s">
        <v>850</v>
      </c>
      <c r="D64" s="1" t="s">
        <v>706</v>
      </c>
      <c r="E64" s="2" t="s">
        <v>214</v>
      </c>
      <c r="F64" s="19" t="s">
        <v>212</v>
      </c>
      <c r="G64" s="1" t="s">
        <v>19</v>
      </c>
      <c r="H6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9H-LAR: TRN</v>
      </c>
      <c r="I6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9H-LAR: </v>
      </c>
      <c r="J6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9H-LAR: Italy</v>
      </c>
      <c r="K64" s="1" t="s">
        <v>219</v>
      </c>
      <c r="L6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Caselle Torinse, Torino</v>
      </c>
      <c r="M6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6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Italy</v>
      </c>
      <c r="O64" s="2" t="s">
        <v>221</v>
      </c>
      <c r="P64" s="2" t="s">
        <v>222</v>
      </c>
      <c r="Q64" s="2" t="s">
        <v>177</v>
      </c>
      <c r="R64" s="18" t="s">
        <v>1462</v>
      </c>
      <c r="S64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64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64" s="23" t="str">
        <f>IFERROR(TEXT(INDEX(mailing[#All],MATCH(phone[[#This Row],[Combined]],mailing[[#All],[combined]],0),MATCH("Sent",mailing[#Headers],0)),"MMM-DD-YYYY"),"")</f>
        <v>Mar-17-2022</v>
      </c>
      <c r="V64" s="18" t="str">
        <f>phone[[#This Row],[CONTACTFIRSTNAME]]&amp;"^"&amp;phone[[#This Row],[CONTACTLASTNAME]]&amp;"^"&amp;phone[[#This Row],[Column2]]</f>
        <v>Luciano^De Luca^9H-LAR</v>
      </c>
      <c r="W64" s="18"/>
      <c r="X64" s="18"/>
      <c r="Y6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5" spans="1:26" s="1" customFormat="1" hidden="1" x14ac:dyDescent="0.25">
      <c r="A65" s="19">
        <v>238</v>
      </c>
      <c r="B65" s="1" t="str">
        <f>phone[[#This Row],[Company]]</f>
        <v>Flight Solutions Srl</v>
      </c>
      <c r="C65" s="19" t="s">
        <v>852</v>
      </c>
      <c r="D65" s="1" t="s">
        <v>711</v>
      </c>
      <c r="E65" s="2" t="s">
        <v>214</v>
      </c>
      <c r="F65" s="19" t="s">
        <v>212</v>
      </c>
      <c r="G65" s="1" t="s">
        <v>19</v>
      </c>
      <c r="H6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9H-LAR: TRN</v>
      </c>
      <c r="I6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9H-LAR: </v>
      </c>
      <c r="J6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9H-LAR: Italy</v>
      </c>
      <c r="K65" s="1" t="s">
        <v>219</v>
      </c>
      <c r="L6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Caselle Torinse, Torino</v>
      </c>
      <c r="M6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6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Italy</v>
      </c>
      <c r="O65" s="2" t="s">
        <v>221</v>
      </c>
      <c r="P65" s="2" t="s">
        <v>222</v>
      </c>
      <c r="Q65" s="2" t="s">
        <v>177</v>
      </c>
      <c r="R65" s="18" t="s">
        <v>1462</v>
      </c>
      <c r="S65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65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65" s="23" t="str">
        <f>IFERROR(TEXT(INDEX(mailing[#All],MATCH(phone[[#This Row],[Combined]],mailing[[#All],[combined]],0),MATCH("Sent",mailing[#Headers],0)),"MMM-DD-YYYY"),"")</f>
        <v>Mar-17-2022</v>
      </c>
      <c r="V65" s="18" t="str">
        <f>phone[[#This Row],[CONTACTFIRSTNAME]]&amp;"^"&amp;phone[[#This Row],[CONTACTLASTNAME]]&amp;"^"&amp;phone[[#This Row],[Column2]]</f>
        <v>Luciano^De Luca^9H-LAR</v>
      </c>
      <c r="W65" s="18"/>
      <c r="X65" s="18"/>
      <c r="Y6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6" spans="1:26" s="1" customFormat="1" hidden="1" x14ac:dyDescent="0.25">
      <c r="A66" s="19">
        <v>238</v>
      </c>
      <c r="B66" s="1" t="str">
        <f>phone[[#This Row],[Company]]</f>
        <v>LuxWing, Ltd.</v>
      </c>
      <c r="C66" s="19" t="s">
        <v>848</v>
      </c>
      <c r="D66" s="1" t="s">
        <v>706</v>
      </c>
      <c r="E66" s="2" t="s">
        <v>214</v>
      </c>
      <c r="F66" s="19" t="s">
        <v>212</v>
      </c>
      <c r="G66" s="1" t="s">
        <v>213</v>
      </c>
      <c r="H6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9H-LAR: TRN</v>
      </c>
      <c r="I6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9H-LAR: </v>
      </c>
      <c r="J6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9H-LAR: Italy</v>
      </c>
      <c r="K66" s="1" t="s">
        <v>215</v>
      </c>
      <c r="L6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Ta' Xbiex</v>
      </c>
      <c r="M6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6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Malta</v>
      </c>
      <c r="O66" s="2" t="s">
        <v>216</v>
      </c>
      <c r="P66" s="2" t="s">
        <v>217</v>
      </c>
      <c r="Q66" s="2" t="s">
        <v>62</v>
      </c>
      <c r="R66" s="18" t="s">
        <v>1458</v>
      </c>
      <c r="S66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66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U66" s="23" t="str">
        <f>IFERROR(TEXT(INDEX(mailing[#All],MATCH(phone[[#This Row],[Combined]],mailing[[#All],[combined]],0),MATCH("Sent",mailing[#Headers],0)),"MMM-DD-YYYY"),"")</f>
        <v>Mar-17-2022</v>
      </c>
      <c r="V66" s="18" t="str">
        <f>phone[[#This Row],[CONTACTFIRSTNAME]]&amp;"^"&amp;phone[[#This Row],[CONTACTLASTNAME]]&amp;"^"&amp;phone[[#This Row],[Column2]]</f>
        <v>Giuseppe^Sapia^9H-LAR</v>
      </c>
      <c r="W66" s="18"/>
      <c r="X66" s="18"/>
      <c r="Y6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7" spans="1:26" s="1" customFormat="1" hidden="1" x14ac:dyDescent="0.25">
      <c r="A67" s="19">
        <v>238</v>
      </c>
      <c r="B67" s="1" t="str">
        <f>phone[[#This Row],[Company]]</f>
        <v>LuxWing, Ltd.</v>
      </c>
      <c r="C67" s="19" t="s">
        <v>851</v>
      </c>
      <c r="D67" s="1" t="s">
        <v>711</v>
      </c>
      <c r="E67" s="2" t="s">
        <v>214</v>
      </c>
      <c r="F67" s="19" t="s">
        <v>212</v>
      </c>
      <c r="G67" s="1" t="s">
        <v>213</v>
      </c>
      <c r="H6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9H-LAR: TRN</v>
      </c>
      <c r="I6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9H-LAR: </v>
      </c>
      <c r="J6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9H-LAR: Italy</v>
      </c>
      <c r="K67" s="1" t="s">
        <v>215</v>
      </c>
      <c r="L6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Ta' Xbiex</v>
      </c>
      <c r="M6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6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Malta</v>
      </c>
      <c r="O67" s="2" t="s">
        <v>216</v>
      </c>
      <c r="P67" s="2" t="s">
        <v>217</v>
      </c>
      <c r="Q67" s="2" t="s">
        <v>62</v>
      </c>
      <c r="R67" s="18" t="s">
        <v>1458</v>
      </c>
      <c r="S67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67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U67" s="23" t="str">
        <f>IFERROR(TEXT(INDEX(mailing[#All],MATCH(phone[[#This Row],[Combined]],mailing[[#All],[combined]],0),MATCH("Sent",mailing[#Headers],0)),"MMM-DD-YYYY"),"")</f>
        <v>Mar-17-2022</v>
      </c>
      <c r="V67" s="18" t="str">
        <f>phone[[#This Row],[CONTACTFIRSTNAME]]&amp;"^"&amp;phone[[#This Row],[CONTACTLASTNAME]]&amp;"^"&amp;phone[[#This Row],[Column2]]</f>
        <v>Giuseppe^Sapia^9H-LAR</v>
      </c>
      <c r="W67" s="18"/>
      <c r="X67" s="18"/>
      <c r="Y6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68" spans="1:26" s="1" customFormat="1" ht="45" hidden="1" x14ac:dyDescent="0.25">
      <c r="A68" s="19">
        <v>239</v>
      </c>
      <c r="B68" s="1" t="str">
        <f>phone[[#This Row],[Company]]</f>
        <v>Testa Patrimonial Eireli</v>
      </c>
      <c r="C68" s="19" t="s">
        <v>853</v>
      </c>
      <c r="D68" s="1" t="s">
        <v>706</v>
      </c>
      <c r="E68" s="2" t="s">
        <v>226</v>
      </c>
      <c r="F68" s="19" t="s">
        <v>225</v>
      </c>
      <c r="G68" s="1" t="s">
        <v>29</v>
      </c>
      <c r="H6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PR-FVJ: POA</v>
      </c>
      <c r="I6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PR-FVJ: RS</v>
      </c>
      <c r="J6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PR-FVJ: Brazil</v>
      </c>
      <c r="K68" s="1" t="s">
        <v>227</v>
      </c>
      <c r="L6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Centro, Campo Grande, MS</v>
      </c>
      <c r="M6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6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O68" s="2" t="s">
        <v>855</v>
      </c>
      <c r="P68" s="2" t="s">
        <v>856</v>
      </c>
      <c r="Q68" s="2" t="s">
        <v>857</v>
      </c>
      <c r="R68" s="18"/>
      <c r="S68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68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68" s="23" t="str">
        <f>IFERROR(TEXT(INDEX(mailing[#All],MATCH(phone[[#This Row],[Combined]],mailing[[#All],[combined]],0),MATCH("Sent",mailing[#Headers],0)),"MMM-DD-YYYY"),"")&amp;IFERROR(CHAR(10)&amp;TEXT(INDEX(mailing[#All],MATCH(phone[[#This Row],[Combined 2]],mailing[[#All],[combined]],0),MATCH("Sent",mailing[#Headers],0)),"MMM-DD-YYYY"),"")&amp;IFERROR(CHAR(10)&amp;TEXT(INDEX(mailing[#All],MATCH(phone[[#This Row],[Combined 3]],mailing[[#All],[combined]],0),MATCH("Sent",mailing[#Headers],0)),"MMM-DD-YYYY"),"")</f>
        <v>Mar-17-2022</v>
      </c>
      <c r="V68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Luis^Leitao^PR-FVJ</v>
      </c>
      <c r="W68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Marciano^
Testa^PR-FVJ</v>
      </c>
      <c r="X68" s="18"/>
      <c r="Y68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69" spans="1:26" s="1" customFormat="1" ht="30" hidden="1" x14ac:dyDescent="0.25">
      <c r="A69" s="19">
        <v>239</v>
      </c>
      <c r="B69" s="1" t="str">
        <f>phone[[#This Row],[Company]]</f>
        <v>Testa Patrimonial Eireli</v>
      </c>
      <c r="C69" s="19" t="s">
        <v>858</v>
      </c>
      <c r="D69" s="1" t="s">
        <v>711</v>
      </c>
      <c r="E69" s="2" t="s">
        <v>226</v>
      </c>
      <c r="F69" s="19" t="s">
        <v>225</v>
      </c>
      <c r="G69" s="1" t="s">
        <v>36</v>
      </c>
      <c r="H6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PR-FVJ: POA</v>
      </c>
      <c r="I6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PR-FVJ: RS</v>
      </c>
      <c r="J6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PR-FVJ: Brazil</v>
      </c>
      <c r="K69" s="1" t="s">
        <v>227</v>
      </c>
      <c r="L6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Centro, Campo Grande, MS</v>
      </c>
      <c r="M6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6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O69" s="2" t="s">
        <v>228</v>
      </c>
      <c r="P69" s="2" t="s">
        <v>229</v>
      </c>
      <c r="Q69" s="2" t="s">
        <v>230</v>
      </c>
      <c r="R69" s="18"/>
      <c r="S69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69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69" s="23" t="str">
        <f>IFERROR(TEXT(INDEX(mailing[#All],MATCH(phone[[#This Row],[Combined]],mailing[[#All],[combined]],0),MATCH("Sent",mailing[#Headers],0)),"MMM-DD-YYYY"),"")</f>
        <v>Mar-17-2022</v>
      </c>
      <c r="V69" s="18" t="str">
        <f>phone[[#This Row],[CONTACTFIRSTNAME]]&amp;"^"&amp;phone[[#This Row],[CONTACTLASTNAME]]&amp;"^"&amp;phone[[#This Row],[Column2]]</f>
        <v>Luis^Leitao^PR-FVJ</v>
      </c>
      <c r="W69" s="18"/>
      <c r="X69" s="18"/>
      <c r="Y6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0" spans="1:26" s="1" customFormat="1" hidden="1" x14ac:dyDescent="0.25">
      <c r="A70" s="19">
        <v>239</v>
      </c>
      <c r="B70" s="1" t="str">
        <f>phone[[#This Row],[Company]]</f>
        <v>Testa Patrimonial Eireli</v>
      </c>
      <c r="C70" s="19" t="s">
        <v>859</v>
      </c>
      <c r="D70" s="1" t="s">
        <v>711</v>
      </c>
      <c r="E70" s="2" t="s">
        <v>226</v>
      </c>
      <c r="F70" s="19" t="s">
        <v>225</v>
      </c>
      <c r="G70" s="1" t="s">
        <v>19</v>
      </c>
      <c r="H7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PR-FVJ: POA</v>
      </c>
      <c r="I7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PR-FVJ: RS</v>
      </c>
      <c r="J7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PR-FVJ: Brazil</v>
      </c>
      <c r="K70" s="1" t="s">
        <v>227</v>
      </c>
      <c r="L7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Centro, Campo Grande, MS</v>
      </c>
      <c r="M7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7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O70" s="2" t="s">
        <v>232</v>
      </c>
      <c r="P70" s="2" t="s">
        <v>233</v>
      </c>
      <c r="Q70" s="2" t="s">
        <v>24</v>
      </c>
      <c r="R70" s="18"/>
      <c r="S70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70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70" s="23" t="str">
        <f>IFERROR(TEXT(INDEX(mailing[#All],MATCH(phone[[#This Row],[Combined]],mailing[[#All],[combined]],0),MATCH("Sent",mailing[#Headers],0)),"MMM-DD-YYYY"),"")</f>
        <v>Mar-17-2022</v>
      </c>
      <c r="V70" s="18" t="str">
        <f>phone[[#This Row],[CONTACTFIRSTNAME]]&amp;"^"&amp;phone[[#This Row],[CONTACTLASTNAME]]&amp;"^"&amp;phone[[#This Row],[Column2]]</f>
        <v>Marciano^Testa^PR-FVJ</v>
      </c>
      <c r="W70" s="18"/>
      <c r="X70" s="18"/>
      <c r="Y7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1" spans="1:26" x14ac:dyDescent="0.25">
      <c r="A71" s="25">
        <v>295</v>
      </c>
      <c r="B71" s="26" t="str">
        <f>phone[[#This Row],[Company]]</f>
        <v>A4 Air, LLC</v>
      </c>
      <c r="C71" s="25" t="s">
        <v>1045</v>
      </c>
      <c r="D71" s="26" t="s">
        <v>664</v>
      </c>
      <c r="E71" s="27" t="s">
        <v>498</v>
      </c>
      <c r="F71" s="25" t="s">
        <v>497</v>
      </c>
      <c r="G71" s="26" t="s">
        <v>180</v>
      </c>
      <c r="H7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N20TW: </v>
      </c>
      <c r="I7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N20TW: </v>
      </c>
      <c r="J7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N20TW: United States</v>
      </c>
      <c r="K71" s="26" t="s">
        <v>499</v>
      </c>
      <c r="L71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Cabot</v>
      </c>
      <c r="M71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AR</v>
      </c>
      <c r="N71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71" s="27" t="s">
        <v>52</v>
      </c>
      <c r="P71" s="27" t="s">
        <v>500</v>
      </c>
      <c r="Q71" s="27" t="s">
        <v>54</v>
      </c>
      <c r="R71" s="28"/>
      <c r="S71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71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71" s="33" t="str">
        <f>IFERROR(TEXT(INDEX(mailing[#All],MATCH(phone[[#This Row],[Combined]],mailing[[#All],[combined]],0),MATCH("Sent",mailing[#Headers],0)),"MMM-DD-YYYY"),"")</f>
        <v>Mar-17-2022</v>
      </c>
      <c r="V71" s="18" t="str">
        <f>phone[[#This Row],[CONTACTFIRSTNAME]]&amp;"^"&amp;phone[[#This Row],[CONTACTLASTNAME]]&amp;"^"&amp;phone[[#This Row],[Column2]]</f>
        <v>John^Adams^N20TW</v>
      </c>
      <c r="W71" s="18"/>
      <c r="X71" s="18"/>
      <c r="Y71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71" s="35">
        <v>1</v>
      </c>
    </row>
    <row r="72" spans="1:26" x14ac:dyDescent="0.25">
      <c r="A72" s="25">
        <v>295</v>
      </c>
      <c r="B72" s="26" t="str">
        <f>phone[[#This Row],[Company]]</f>
        <v>JS Aviation, LLC</v>
      </c>
      <c r="C72" s="25" t="s">
        <v>1046</v>
      </c>
      <c r="D72" s="26" t="s">
        <v>664</v>
      </c>
      <c r="E72" s="27" t="s">
        <v>498</v>
      </c>
      <c r="F72" s="25" t="s">
        <v>497</v>
      </c>
      <c r="G72" s="26" t="s">
        <v>180</v>
      </c>
      <c r="H7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N20TW: </v>
      </c>
      <c r="I7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N20TW: </v>
      </c>
      <c r="J7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N20TW: United States</v>
      </c>
      <c r="K72" s="26" t="s">
        <v>1047</v>
      </c>
      <c r="L72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Elkhorn</v>
      </c>
      <c r="M72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WI</v>
      </c>
      <c r="N72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72" s="27" t="s">
        <v>1048</v>
      </c>
      <c r="P72" s="27" t="s">
        <v>1049</v>
      </c>
      <c r="Q72" s="27" t="s">
        <v>156</v>
      </c>
      <c r="R72" s="28"/>
      <c r="S72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72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72" s="33" t="str">
        <f>IFERROR(TEXT(INDEX(mailing[#All],MATCH(phone[[#This Row],[Combined]],mailing[[#All],[combined]],0),MATCH("Sent",mailing[#Headers],0)),"MMM-DD-YYYY"),"")</f>
        <v>Mar-17-2022</v>
      </c>
      <c r="V72" s="18" t="str">
        <f>phone[[#This Row],[CONTACTFIRSTNAME]]&amp;"^"&amp;phone[[#This Row],[CONTACTLASTNAME]]&amp;"^"&amp;phone[[#This Row],[Column2]]</f>
        <v>Hans^Schaupp^N20TW</v>
      </c>
      <c r="W72" s="18"/>
      <c r="X72" s="18"/>
      <c r="Y72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72" s="35">
        <v>1</v>
      </c>
    </row>
    <row r="73" spans="1:26" x14ac:dyDescent="0.25">
      <c r="A73" s="25">
        <v>295</v>
      </c>
      <c r="B73" s="26" t="str">
        <f>phone[[#This Row],[Company]]</f>
        <v>Lovo Holdings, LLC</v>
      </c>
      <c r="C73" s="25" t="s">
        <v>1050</v>
      </c>
      <c r="D73" s="26" t="s">
        <v>664</v>
      </c>
      <c r="E73" s="27" t="s">
        <v>498</v>
      </c>
      <c r="F73" s="25" t="s">
        <v>497</v>
      </c>
      <c r="G73" s="26" t="s">
        <v>180</v>
      </c>
      <c r="H7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N20TW: </v>
      </c>
      <c r="I7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N20TW: </v>
      </c>
      <c r="J7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N20TW: United States</v>
      </c>
      <c r="K73" s="26" t="s">
        <v>1051</v>
      </c>
      <c r="L73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New York</v>
      </c>
      <c r="M73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NY</v>
      </c>
      <c r="N73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73" s="27" t="s">
        <v>14</v>
      </c>
      <c r="P73" s="27" t="s">
        <v>1052</v>
      </c>
      <c r="Q73" s="27" t="s">
        <v>156</v>
      </c>
      <c r="R73" s="28"/>
      <c r="S73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73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73" s="33" t="str">
        <f>IFERROR(TEXT(INDEX(mailing[#All],MATCH(phone[[#This Row],[Combined]],mailing[[#All],[combined]],0),MATCH("Sent",mailing[#Headers],0)),"MMM-DD-YYYY"),"")</f>
        <v>Mar-17-2022</v>
      </c>
      <c r="V73" s="18" t="str">
        <f>phone[[#This Row],[CONTACTFIRSTNAME]]&amp;"^"&amp;phone[[#This Row],[CONTACTLASTNAME]]&amp;"^"&amp;phone[[#This Row],[Column2]]</f>
        <v>Richard^Vogel^N20TW</v>
      </c>
      <c r="W73" s="18"/>
      <c r="X73" s="18"/>
      <c r="Y73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73" s="35">
        <v>1</v>
      </c>
    </row>
    <row r="74" spans="1:26" x14ac:dyDescent="0.25">
      <c r="A74" s="25">
        <v>295</v>
      </c>
      <c r="B74" s="26" t="str">
        <f>phone[[#This Row],[Company]]</f>
        <v>Vanny &amp; RP, LLC</v>
      </c>
      <c r="C74" s="25" t="s">
        <v>1056</v>
      </c>
      <c r="D74" s="26" t="s">
        <v>711</v>
      </c>
      <c r="E74" s="27" t="s">
        <v>498</v>
      </c>
      <c r="F74" s="25" t="s">
        <v>497</v>
      </c>
      <c r="G74" s="26" t="s">
        <v>180</v>
      </c>
      <c r="H7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N20TW: </v>
      </c>
      <c r="I7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N20TW: </v>
      </c>
      <c r="J7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N20TW: United States</v>
      </c>
      <c r="K74" s="26" t="s">
        <v>1057</v>
      </c>
      <c r="L74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Whitefish</v>
      </c>
      <c r="M74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MT</v>
      </c>
      <c r="N74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74" s="27" t="s">
        <v>630</v>
      </c>
      <c r="P74" s="27" t="s">
        <v>1058</v>
      </c>
      <c r="Q74" s="27" t="s">
        <v>156</v>
      </c>
      <c r="R74" s="28"/>
      <c r="S74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74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74" s="33" t="str">
        <f>IFERROR(TEXT(INDEX(mailing[#All],MATCH(phone[[#This Row],[Combined]],mailing[[#All],[combined]],0),MATCH("Sent",mailing[#Headers],0)),"MMM-DD-YYYY"),"")</f>
        <v>Mar-17-2022</v>
      </c>
      <c r="V74" s="18" t="str">
        <f>phone[[#This Row],[CONTACTFIRSTNAME]]&amp;"^"&amp;phone[[#This Row],[CONTACTLASTNAME]]&amp;"^"&amp;phone[[#This Row],[Column2]]</f>
        <v>Randy^Perkins^N20TW</v>
      </c>
      <c r="W74" s="18"/>
      <c r="X74" s="18"/>
      <c r="Y74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74" s="35">
        <v>1</v>
      </c>
    </row>
    <row r="75" spans="1:26" s="1" customFormat="1" hidden="1" x14ac:dyDescent="0.25">
      <c r="A75" s="19">
        <v>244</v>
      </c>
      <c r="B75" s="1" t="str">
        <f>phone[[#This Row],[Company]]</f>
        <v>M &amp; N Aviation, Inc.</v>
      </c>
      <c r="C75" s="19" t="s">
        <v>868</v>
      </c>
      <c r="D75" s="1" t="s">
        <v>684</v>
      </c>
      <c r="E75" s="2" t="s">
        <v>249</v>
      </c>
      <c r="F75" s="19" t="s">
        <v>247</v>
      </c>
      <c r="G75" s="1" t="s">
        <v>248</v>
      </c>
      <c r="H7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N553CB: SJU</v>
      </c>
      <c r="I7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N553CB: </v>
      </c>
      <c r="J7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N553CB: Puerto Rico</v>
      </c>
      <c r="K75" s="1" t="s">
        <v>250</v>
      </c>
      <c r="L7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 Juan</v>
      </c>
      <c r="M7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7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Puerto Rico</v>
      </c>
      <c r="O75" s="2" t="s">
        <v>251</v>
      </c>
      <c r="P75" s="2" t="s">
        <v>252</v>
      </c>
      <c r="Q75" s="2" t="s">
        <v>253</v>
      </c>
      <c r="R75" s="18" t="s">
        <v>1487</v>
      </c>
      <c r="S75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1</v>
      </c>
      <c r="T75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U75" s="23" t="str">
        <f>IFERROR(TEXT(INDEX(mailing[#All],MATCH(phone[[#This Row],[Combined]],mailing[[#All],[combined]],0),MATCH("Sent",mailing[#Headers],0)),"MMM-DD-YYYY"),"")</f>
        <v>Mar-17-2022</v>
      </c>
      <c r="V75" s="18" t="str">
        <f>phone[[#This Row],[CONTACTFIRSTNAME]]&amp;"^"&amp;phone[[#This Row],[CONTACTLASTNAME]]&amp;"^"&amp;phone[[#This Row],[Column2]]</f>
        <v>Alicia^Pineda^N553CB</v>
      </c>
      <c r="W75" s="18"/>
      <c r="X75" s="18"/>
      <c r="Y7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6" spans="1:26" s="1" customFormat="1" hidden="1" x14ac:dyDescent="0.25">
      <c r="A76" s="19">
        <v>244</v>
      </c>
      <c r="B76" s="1" t="str">
        <f>phone[[#This Row],[Company]]</f>
        <v>M &amp; N Aviation, Inc.</v>
      </c>
      <c r="C76" s="19" t="s">
        <v>874</v>
      </c>
      <c r="D76" s="1" t="s">
        <v>711</v>
      </c>
      <c r="E76" s="2" t="s">
        <v>249</v>
      </c>
      <c r="F76" s="19" t="s">
        <v>247</v>
      </c>
      <c r="G76" s="1" t="s">
        <v>248</v>
      </c>
      <c r="H7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N553CB: SJU</v>
      </c>
      <c r="I7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N553CB: </v>
      </c>
      <c r="J7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N553CB: Puerto Rico</v>
      </c>
      <c r="K76" s="1" t="s">
        <v>250</v>
      </c>
      <c r="L7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 Juan</v>
      </c>
      <c r="M7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7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Puerto Rico</v>
      </c>
      <c r="O76" s="2" t="s">
        <v>251</v>
      </c>
      <c r="P76" s="2" t="s">
        <v>252</v>
      </c>
      <c r="Q76" s="2" t="s">
        <v>253</v>
      </c>
      <c r="R76" s="18" t="s">
        <v>1487</v>
      </c>
      <c r="S76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1</v>
      </c>
      <c r="T76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U76" s="23" t="str">
        <f>IFERROR(TEXT(INDEX(mailing[#All],MATCH(phone[[#This Row],[Combined]],mailing[[#All],[combined]],0),MATCH("Sent",mailing[#Headers],0)),"MMM-DD-YYYY"),"")</f>
        <v>Mar-17-2022</v>
      </c>
      <c r="V76" s="18" t="str">
        <f>phone[[#This Row],[CONTACTFIRSTNAME]]&amp;"^"&amp;phone[[#This Row],[CONTACTLASTNAME]]&amp;"^"&amp;phone[[#This Row],[Column2]]</f>
        <v>Alicia^Pineda^N553CB</v>
      </c>
      <c r="W76" s="18"/>
      <c r="X76" s="18"/>
      <c r="Y7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7" spans="1:26" s="1" customFormat="1" hidden="1" x14ac:dyDescent="0.25">
      <c r="A77" s="19">
        <v>244</v>
      </c>
      <c r="B77" s="1" t="str">
        <f>phone[[#This Row],[Company]]</f>
        <v>N553CB, LLC</v>
      </c>
      <c r="C77" s="19" t="s">
        <v>870</v>
      </c>
      <c r="D77" s="1" t="s">
        <v>664</v>
      </c>
      <c r="E77" s="2" t="s">
        <v>249</v>
      </c>
      <c r="F77" s="19" t="s">
        <v>247</v>
      </c>
      <c r="G77" s="1" t="s">
        <v>19</v>
      </c>
      <c r="H7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N553CB: SJU</v>
      </c>
      <c r="I7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N553CB: </v>
      </c>
      <c r="J7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N553CB: Puerto Rico</v>
      </c>
      <c r="K77" s="1" t="s">
        <v>871</v>
      </c>
      <c r="L7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Dorado</v>
      </c>
      <c r="M7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7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Puerto Rico</v>
      </c>
      <c r="O77" s="2" t="s">
        <v>872</v>
      </c>
      <c r="P77" s="2" t="s">
        <v>873</v>
      </c>
      <c r="Q77" s="2" t="s">
        <v>26</v>
      </c>
      <c r="R77" s="18"/>
      <c r="S77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77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77" s="23" t="str">
        <f>IFERROR(TEXT(INDEX(mailing[#All],MATCH(phone[[#This Row],[Combined]],mailing[[#All],[combined]],0),MATCH("Sent",mailing[#Headers],0)),"MMM-DD-YYYY"),"")</f>
        <v>Mar-17-2022</v>
      </c>
      <c r="V77" s="18" t="str">
        <f>phone[[#This Row],[CONTACTFIRSTNAME]]&amp;"^"&amp;phone[[#This Row],[CONTACTLASTNAME]]&amp;"^"&amp;phone[[#This Row],[Column2]]</f>
        <v>Federico^Stubbe^N553CB</v>
      </c>
      <c r="W77" s="18"/>
      <c r="X77" s="18"/>
      <c r="Y7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8" spans="1:26" s="1" customFormat="1" hidden="1" x14ac:dyDescent="0.25">
      <c r="A78" s="19">
        <v>245</v>
      </c>
      <c r="B78" s="1" t="str">
        <f>phone[[#This Row],[Company]]</f>
        <v>Sociedade de Taxi Aereo Do Nordeste, Ltda.</v>
      </c>
      <c r="C78" s="19" t="s">
        <v>875</v>
      </c>
      <c r="D78" s="1" t="s">
        <v>664</v>
      </c>
      <c r="E78" s="2" t="s">
        <v>257</v>
      </c>
      <c r="F78" s="19" t="s">
        <v>256</v>
      </c>
      <c r="G78" s="1" t="s">
        <v>36</v>
      </c>
      <c r="H7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PS-CMP: </v>
      </c>
      <c r="I7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PS-CMP: </v>
      </c>
      <c r="J7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PS-CMP: Brazil</v>
      </c>
      <c r="K78" s="2" t="s">
        <v>258</v>
      </c>
      <c r="L7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Rio Largo</v>
      </c>
      <c r="M7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AL</v>
      </c>
      <c r="N7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O78" s="2" t="s">
        <v>876</v>
      </c>
      <c r="P78" s="2" t="s">
        <v>877</v>
      </c>
      <c r="Q78" s="2" t="s">
        <v>177</v>
      </c>
      <c r="R78" s="18"/>
      <c r="S78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78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78" s="23" t="str">
        <f>IFERROR(TEXT(INDEX(mailing[#All],MATCH(phone[[#This Row],[Combined]],mailing[[#All],[combined]],0),MATCH("Sent",mailing[#Headers],0)),"MMM-DD-YYYY"),"")</f>
        <v>Mar-17-2022</v>
      </c>
      <c r="V78" s="18" t="str">
        <f>phone[[#This Row],[CONTACTFIRSTNAME]]&amp;"^"&amp;phone[[#This Row],[CONTACTLASTNAME]]&amp;"^"&amp;phone[[#This Row],[Column2]]</f>
        <v>Fernando^Lopes de Farias^PS-CMP</v>
      </c>
      <c r="W78" s="18"/>
      <c r="X78" s="18"/>
      <c r="Y7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79" spans="1:26" x14ac:dyDescent="0.25">
      <c r="A79" s="25">
        <v>307</v>
      </c>
      <c r="B79" s="26" t="str">
        <f>phone[[#This Row],[Company]]</f>
        <v>Omicron Transportation, Inc.</v>
      </c>
      <c r="C79" s="25" t="s">
        <v>1094</v>
      </c>
      <c r="D79" s="26" t="s">
        <v>664</v>
      </c>
      <c r="E79" s="27" t="s">
        <v>1088</v>
      </c>
      <c r="F79" s="25" t="s">
        <v>1089</v>
      </c>
      <c r="G79" s="26" t="s">
        <v>19</v>
      </c>
      <c r="H7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N503RP: PTK</v>
      </c>
      <c r="I7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N503RP: MI</v>
      </c>
      <c r="J7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N503RP: United States</v>
      </c>
      <c r="K79" s="26" t="s">
        <v>1095</v>
      </c>
      <c r="L79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Reading</v>
      </c>
      <c r="M79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PA</v>
      </c>
      <c r="N79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79" s="27" t="s">
        <v>1096</v>
      </c>
      <c r="P79" s="27" t="s">
        <v>1097</v>
      </c>
      <c r="Q79" s="27" t="s">
        <v>26</v>
      </c>
      <c r="R79" s="28"/>
      <c r="S79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79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79" s="33" t="str">
        <f>IFERROR(TEXT(INDEX(mailing[#All],MATCH(phone[[#This Row],[Combined]],mailing[[#All],[combined]],0),MATCH("Sent",mailing[#Headers],0)),"MMM-DD-YYYY"),"")</f>
        <v>Mar-17-2022</v>
      </c>
      <c r="V79" s="18" t="str">
        <f>phone[[#This Row],[CONTACTFIRSTNAME]]&amp;"^"&amp;phone[[#This Row],[CONTACTLASTNAME]]&amp;"^"&amp;phone[[#This Row],[Column2]]</f>
        <v>Roger^Penske^N503RP</v>
      </c>
      <c r="W79" s="18"/>
      <c r="X79" s="18"/>
      <c r="Y79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79" s="35">
        <v>1</v>
      </c>
    </row>
    <row r="80" spans="1:26" ht="30" x14ac:dyDescent="0.25">
      <c r="A80" s="25">
        <v>307</v>
      </c>
      <c r="B80" s="26" t="str">
        <f>phone[[#This Row],[Company]]</f>
        <v>Penske Jet, Inc.</v>
      </c>
      <c r="C80" s="25" t="s">
        <v>1087</v>
      </c>
      <c r="D80" s="26" t="s">
        <v>664</v>
      </c>
      <c r="E80" s="27" t="s">
        <v>1088</v>
      </c>
      <c r="F80" s="25" t="s">
        <v>1089</v>
      </c>
      <c r="G80" s="26" t="s">
        <v>639</v>
      </c>
      <c r="H8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N503RP: PTK</v>
      </c>
      <c r="I8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N503RP: MI</v>
      </c>
      <c r="J8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N503RP: United States</v>
      </c>
      <c r="K80" s="26" t="s">
        <v>1090</v>
      </c>
      <c r="L80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Waterford</v>
      </c>
      <c r="M80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MI</v>
      </c>
      <c r="N80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80" s="27" t="s">
        <v>1091</v>
      </c>
      <c r="P80" s="27" t="s">
        <v>1092</v>
      </c>
      <c r="Q80" s="27" t="s">
        <v>1093</v>
      </c>
      <c r="R80" s="28"/>
      <c r="S80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80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80" s="33" t="str">
        <f>IFERROR(TEXT(INDEX(mailing[#All],MATCH(phone[[#This Row],[Combined]],mailing[[#All],[combined]],0),MATCH("Sent",mailing[#Headers],0)),"MMM-DD-YYYY"),"")</f>
        <v>Mar-17-2022</v>
      </c>
      <c r="V80" s="18" t="str">
        <f>phone[[#This Row],[CONTACTFIRSTNAME]]&amp;"^"&amp;phone[[#This Row],[CONTACTLASTNAME]]&amp;"^"&amp;phone[[#This Row],[Column2]]</f>
        <v>Ed^Hendricks^N503RP</v>
      </c>
      <c r="W80" s="18"/>
      <c r="X80" s="18"/>
      <c r="Y80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80" s="35">
        <v>1</v>
      </c>
    </row>
    <row r="81" spans="1:29" x14ac:dyDescent="0.25">
      <c r="A81" s="25">
        <v>309</v>
      </c>
      <c r="B81" s="26" t="str">
        <f>phone[[#This Row],[Company]]</f>
        <v>Benson Legacy, LLC</v>
      </c>
      <c r="C81" s="25" t="s">
        <v>1102</v>
      </c>
      <c r="D81" s="26" t="s">
        <v>664</v>
      </c>
      <c r="E81" s="27" t="s">
        <v>578</v>
      </c>
      <c r="F81" s="25" t="s">
        <v>577</v>
      </c>
      <c r="G81" s="26" t="s">
        <v>19</v>
      </c>
      <c r="H8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N116NC: </v>
      </c>
      <c r="I8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N116NC: IN</v>
      </c>
      <c r="J8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N116NC: United States</v>
      </c>
      <c r="K81" s="26" t="s">
        <v>579</v>
      </c>
      <c r="L81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Ft. Wayne</v>
      </c>
      <c r="M81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IN</v>
      </c>
      <c r="N81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81" s="27" t="s">
        <v>580</v>
      </c>
      <c r="P81" s="27" t="s">
        <v>581</v>
      </c>
      <c r="Q81" s="27" t="s">
        <v>582</v>
      </c>
      <c r="R81" s="28"/>
      <c r="S81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81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26</v>
      </c>
      <c r="U81" s="33" t="str">
        <f>IFERROR(TEXT(INDEX(mailing[#All],MATCH(phone[[#This Row],[Combined]],mailing[[#All],[combined]],0),MATCH("Sent",mailing[#Headers],0)),"MMM-DD-YYYY"),"")</f>
        <v>Mar-17-2022</v>
      </c>
      <c r="V81" s="18" t="str">
        <f>phone[[#This Row],[CONTACTFIRSTNAME]]&amp;"^"&amp;phone[[#This Row],[CONTACTLASTNAME]]&amp;"^"&amp;phone[[#This Row],[Column2]]</f>
        <v>Michael^Himes^N116NC</v>
      </c>
      <c r="W81" s="18"/>
      <c r="X81" s="18"/>
      <c r="Y81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81" s="35">
        <v>1</v>
      </c>
    </row>
    <row r="82" spans="1:29" x14ac:dyDescent="0.25">
      <c r="A82" s="25">
        <v>310</v>
      </c>
      <c r="B82" s="26" t="str">
        <f>phone[[#This Row],[Company]]</f>
        <v>Talon Tactical Management, LLC</v>
      </c>
      <c r="C82" s="25" t="s">
        <v>1103</v>
      </c>
      <c r="D82" s="26" t="s">
        <v>664</v>
      </c>
      <c r="E82" s="27" t="s">
        <v>1104</v>
      </c>
      <c r="F82" s="25" t="s">
        <v>1105</v>
      </c>
      <c r="G82" s="26" t="s">
        <v>19</v>
      </c>
      <c r="H8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N151PW: SCF</v>
      </c>
      <c r="I8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N151PW: AZ</v>
      </c>
      <c r="J8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N151PW: United States</v>
      </c>
      <c r="K82" s="26" t="s">
        <v>1106</v>
      </c>
      <c r="L82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M82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N82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82" s="27" t="s">
        <v>39</v>
      </c>
      <c r="P82" s="27" t="s">
        <v>1107</v>
      </c>
      <c r="Q82" s="27" t="s">
        <v>156</v>
      </c>
      <c r="R82" s="28"/>
      <c r="S82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82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82" s="33" t="str">
        <f>IFERROR(TEXT(INDEX(mailing[#All],MATCH(phone[[#This Row],[Combined]],mailing[[#All],[combined]],0),MATCH("Sent",mailing[#Headers],0)),"MMM-DD-YYYY"),"")</f>
        <v>Mar-17-2022</v>
      </c>
      <c r="V82" s="18" t="str">
        <f>phone[[#This Row],[CONTACTFIRSTNAME]]&amp;"^"&amp;phone[[#This Row],[CONTACTLASTNAME]]&amp;"^"&amp;phone[[#This Row],[Column2]]</f>
        <v>David^Megdal^N151PW</v>
      </c>
      <c r="W82" s="18"/>
      <c r="X82" s="18"/>
      <c r="Y82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82" s="35">
        <v>1</v>
      </c>
    </row>
    <row r="83" spans="1:29" x14ac:dyDescent="0.25">
      <c r="A83" s="25">
        <v>324</v>
      </c>
      <c r="B83" s="26" t="str">
        <f>phone[[#This Row],[Company]]</f>
        <v>DBCT, LLC</v>
      </c>
      <c r="C83" s="25" t="s">
        <v>1139</v>
      </c>
      <c r="D83" s="26" t="s">
        <v>664</v>
      </c>
      <c r="E83" s="27" t="s">
        <v>640</v>
      </c>
      <c r="F83" s="25" t="s">
        <v>638</v>
      </c>
      <c r="G83" s="26" t="s">
        <v>19</v>
      </c>
      <c r="H8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N1ED: YNG</v>
      </c>
      <c r="I8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N1ED: OH</v>
      </c>
      <c r="J8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N1ED: United States</v>
      </c>
      <c r="K83" s="26" t="s">
        <v>1140</v>
      </c>
      <c r="L83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Youngstown</v>
      </c>
      <c r="M83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OH</v>
      </c>
      <c r="N83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83" s="27" t="s">
        <v>1141</v>
      </c>
      <c r="P83" s="27" t="s">
        <v>1142</v>
      </c>
      <c r="Q83" s="27" t="s">
        <v>156</v>
      </c>
      <c r="R83" s="28"/>
      <c r="S83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83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83" s="33" t="str">
        <f>IFERROR(TEXT(INDEX(mailing[#All],MATCH(phone[[#This Row],[Combined]],mailing[[#All],[combined]],0),MATCH("Sent",mailing[#Headers],0)),"MMM-DD-YYYY"),"")</f>
        <v>Mar-17-2022</v>
      </c>
      <c r="V83" s="18" t="str">
        <f>phone[[#This Row],[CONTACTFIRSTNAME]]&amp;"^"&amp;phone[[#This Row],[CONTACTLASTNAME]]&amp;"^"&amp;phone[[#This Row],[Column2]]</f>
        <v>Timon^Kaple^N1ED</v>
      </c>
      <c r="W83" s="18"/>
      <c r="X83" s="18"/>
      <c r="Y83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83" s="35">
        <v>1</v>
      </c>
    </row>
    <row r="84" spans="1:29" ht="30" x14ac:dyDescent="0.25">
      <c r="A84" s="25">
        <v>324</v>
      </c>
      <c r="B84" s="26" t="str">
        <f>phone[[#This Row],[Company]]</f>
        <v>DeBartolo Corporation</v>
      </c>
      <c r="C84" s="25" t="s">
        <v>1143</v>
      </c>
      <c r="D84" s="26" t="s">
        <v>711</v>
      </c>
      <c r="E84" s="27" t="s">
        <v>640</v>
      </c>
      <c r="F84" s="25" t="s">
        <v>638</v>
      </c>
      <c r="G84" s="26" t="s">
        <v>639</v>
      </c>
      <c r="H8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N1ED: YNG</v>
      </c>
      <c r="I8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N1ED: OH</v>
      </c>
      <c r="J8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N1ED: United States</v>
      </c>
      <c r="K84" s="26" t="s">
        <v>641</v>
      </c>
      <c r="L84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Vienna</v>
      </c>
      <c r="M84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OH</v>
      </c>
      <c r="N84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84" s="27" t="s">
        <v>642</v>
      </c>
      <c r="P84" s="27" t="s">
        <v>643</v>
      </c>
      <c r="Q84" s="27" t="s">
        <v>441</v>
      </c>
      <c r="R84" s="28"/>
      <c r="S84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1</v>
      </c>
      <c r="T84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U84" s="33" t="str">
        <f>IFERROR(TEXT(INDEX(mailing[#All],MATCH(phone[[#This Row],[Combined]],mailing[[#All],[combined]],0),MATCH("Sent",mailing[#Headers],0)),"MMM-DD-YYYY"),"")</f>
        <v>Mar-17-2022</v>
      </c>
      <c r="V84" s="18" t="str">
        <f>phone[[#This Row],[CONTACTFIRSTNAME]]&amp;"^"&amp;phone[[#This Row],[CONTACTLASTNAME]]&amp;"^"&amp;phone[[#This Row],[Column2]]</f>
        <v>Chuck^Eaves^N1ED</v>
      </c>
      <c r="W84" s="18"/>
      <c r="X84" s="18"/>
      <c r="Y84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84" s="35">
        <v>1</v>
      </c>
    </row>
    <row r="85" spans="1:29" ht="30" x14ac:dyDescent="0.25">
      <c r="B85" s="28" t="str">
        <f>phone[[#This Row],[Company]]</f>
        <v>Broadie's Aircraft &amp; Engine Service</v>
      </c>
      <c r="C85" s="25" t="s">
        <v>2306</v>
      </c>
      <c r="E85" s="31" t="s">
        <v>3253</v>
      </c>
      <c r="F85" s="25"/>
      <c r="G85" s="28" t="s">
        <v>2400</v>
      </c>
      <c r="I85" s="31"/>
      <c r="J85" s="31"/>
      <c r="K85" s="28" t="s">
        <v>2019</v>
      </c>
      <c r="L85" s="28" t="str">
        <f>INDEX('Maintenance Facilities'!$A$1:$Q$36,MATCH(phone[[#This Row],[Phone number]],'Maintenance Facilities'!$L$1:$L$36,0),MATCH("City",'Maintenance Facilities'!$A$1:$Q$1,0))</f>
        <v>Fort Worth</v>
      </c>
      <c r="M85" s="28" t="str">
        <f>INDEX('Maintenance Facilities'!$A$1:$Q$36,MATCH(phone[[#This Row],[Phone number]],'Maintenance Facilities'!$L$1:$L$36,0),MATCH("State",'Maintenance Facilities'!$A$1:$Q$1,0))</f>
        <v>TX</v>
      </c>
      <c r="N85" s="28" t="str">
        <f>INDEX('Maintenance Facilities'!$A$1:$Q$36,MATCH(phone[[#This Row],[Phone number]],'Maintenance Facilities'!$L$1:$L$36,0),MATCH("Country",'Maintenance Facilities'!$A$1:$Q$1,0))</f>
        <v>United States</v>
      </c>
      <c r="O85" s="31" t="s">
        <v>536</v>
      </c>
      <c r="P85" s="27" t="s">
        <v>2307</v>
      </c>
      <c r="Q85" s="27" t="s">
        <v>2308</v>
      </c>
      <c r="R85" s="28" t="s">
        <v>2232</v>
      </c>
      <c r="S85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85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85" s="33" t="str">
        <f>IFERROR(TEXT(INDEX(mailing[#All],MATCH(phone[[#This Row],[Combined]],mailing[[#All],[combined]],0),MATCH("Sent",mailing[#Headers],0)),"MMM-DD-YYYY"),"")</f>
        <v>Mar-24-2022</v>
      </c>
      <c r="V85" s="18" t="str">
        <f>phone[[#This Row],[CONTACTFIRSTNAME]]&amp;"^"&amp;phone[[#This Row],[CONTACTLASTNAME]]&amp;"^"&amp;phone[[#This Row],[Column2]]</f>
        <v>Scott^Spoonemore^Your G150 Clients</v>
      </c>
      <c r="W85" s="18"/>
      <c r="X85" s="18"/>
      <c r="Y85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85" s="35">
        <v>1</v>
      </c>
    </row>
    <row r="86" spans="1:29" ht="30" x14ac:dyDescent="0.25">
      <c r="B86" s="28" t="str">
        <f>phone[[#This Row],[Company]]</f>
        <v>Chartright Air Group</v>
      </c>
      <c r="C86" s="25" t="s">
        <v>2066</v>
      </c>
      <c r="E86" s="31" t="s">
        <v>3253</v>
      </c>
      <c r="F86" s="25"/>
      <c r="G86" s="28" t="s">
        <v>2400</v>
      </c>
      <c r="I86" s="31"/>
      <c r="J86" s="31"/>
      <c r="K86" s="28" t="s">
        <v>2011</v>
      </c>
      <c r="L86" s="28" t="str">
        <f>INDEX('Maintenance Facilities'!$A$1:$Q$36,MATCH(phone[[#This Row],[Phone number]],'Maintenance Facilities'!$L$1:$L$36,0),MATCH("City",'Maintenance Facilities'!$A$1:$Q$1,0))</f>
        <v>Mississauga</v>
      </c>
      <c r="M86" s="28" t="str">
        <f>INDEX('Maintenance Facilities'!$A$1:$Q$36,MATCH(phone[[#This Row],[Phone number]],'Maintenance Facilities'!$L$1:$L$36,0),MATCH("State",'Maintenance Facilities'!$A$1:$Q$1,0))</f>
        <v>ON</v>
      </c>
      <c r="N86" s="28" t="str">
        <f>INDEX('Maintenance Facilities'!$A$1:$Q$36,MATCH(phone[[#This Row],[Phone number]],'Maintenance Facilities'!$L$1:$L$36,0),MATCH("Country",'Maintenance Facilities'!$A$1:$Q$1,0))</f>
        <v>Canada</v>
      </c>
      <c r="O86" s="31" t="s">
        <v>2047</v>
      </c>
      <c r="P86" s="27" t="s">
        <v>2048</v>
      </c>
      <c r="Q86" s="27" t="s">
        <v>2049</v>
      </c>
      <c r="R86" s="28" t="s">
        <v>2054</v>
      </c>
      <c r="S86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86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86" s="33" t="str">
        <f>IFERROR(TEXT(INDEX(mailing[#All],MATCH(phone[[#This Row],[Combined]],mailing[[#All],[combined]],0),MATCH("Sent",mailing[#Headers],0)),"MMM-DD-YYYY"),"")</f>
        <v>Mar-24-2022</v>
      </c>
      <c r="V86" s="18" t="str">
        <f>phone[[#This Row],[CONTACTFIRSTNAME]]&amp;"^"&amp;phone[[#This Row],[CONTACTLASTNAME]]&amp;"^"&amp;phone[[#This Row],[Column2]]</f>
        <v>Constantine^Tsokas^Your G150 Clients</v>
      </c>
      <c r="W86" s="18"/>
      <c r="X86" s="18"/>
      <c r="Y86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86" s="35">
        <v>1</v>
      </c>
    </row>
    <row r="87" spans="1:29" s="1" customFormat="1" hidden="1" x14ac:dyDescent="0.25">
      <c r="A87" s="19">
        <v>255</v>
      </c>
      <c r="B87" s="1" t="str">
        <f>phone[[#This Row],[Company]]</f>
        <v>ST Aerospace Engineering Pte. Ltd.</v>
      </c>
      <c r="C87" s="19" t="s">
        <v>900</v>
      </c>
      <c r="D87" s="1" t="s">
        <v>664</v>
      </c>
      <c r="E87" s="2" t="s">
        <v>901</v>
      </c>
      <c r="F87" s="19" t="s">
        <v>902</v>
      </c>
      <c r="G87" s="1" t="s">
        <v>19</v>
      </c>
      <c r="H8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VH-PFW: XSP</v>
      </c>
      <c r="I8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VH-PFW: </v>
      </c>
      <c r="J8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VH-PFW: Singapore</v>
      </c>
      <c r="K87" s="1" t="s">
        <v>903</v>
      </c>
      <c r="L8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Seletar, Singapore</v>
      </c>
      <c r="M8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8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Singapore</v>
      </c>
      <c r="O87" s="2" t="s">
        <v>904</v>
      </c>
      <c r="P87" s="2" t="s">
        <v>905</v>
      </c>
      <c r="Q87" s="2" t="s">
        <v>185</v>
      </c>
      <c r="R87" s="18" t="s">
        <v>1541</v>
      </c>
      <c r="S87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87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87" s="23" t="str">
        <f>IFERROR(TEXT(INDEX(mailing[#All],MATCH(phone[[#This Row],[Combined]],mailing[[#All],[combined]],0),MATCH("Sent",mailing[#Headers],0)),"MMM-DD-YYYY"),"")</f>
        <v>Mar-17-2022</v>
      </c>
      <c r="V87" s="18" t="str">
        <f>phone[[#This Row],[CONTACTFIRSTNAME]]&amp;"^"&amp;phone[[#This Row],[CONTACTLASTNAME]]&amp;"^"&amp;phone[[#This Row],[Column2]]</f>
        <v>Vincent^Chong^VH-PFW</v>
      </c>
      <c r="W87" s="18"/>
      <c r="X87" s="18"/>
      <c r="Y8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88" spans="1:29" ht="30" x14ac:dyDescent="0.25">
      <c r="B88" s="28" t="str">
        <f>phone[[#This Row],[Company]]</f>
        <v>Chicago Executive Service Center</v>
      </c>
      <c r="C88" s="25" t="s">
        <v>2406</v>
      </c>
      <c r="E88" s="31" t="s">
        <v>3253</v>
      </c>
      <c r="F88" s="25"/>
      <c r="G88" s="28" t="s">
        <v>2400</v>
      </c>
      <c r="I88" s="31"/>
      <c r="J88" s="31"/>
      <c r="K88" s="28" t="s">
        <v>2020</v>
      </c>
      <c r="L88" s="28" t="str">
        <f>INDEX('Maintenance Facilities'!$A$1:$Q$36,MATCH(phone[[#This Row],[Phone number]],'Maintenance Facilities'!$L$1:$L$36,0),MATCH("City",'Maintenance Facilities'!$A$1:$Q$1,0))</f>
        <v>Wheeling</v>
      </c>
      <c r="M88" s="28" t="str">
        <f>INDEX('Maintenance Facilities'!$A$1:$Q$36,MATCH(phone[[#This Row],[Phone number]],'Maintenance Facilities'!$L$1:$L$36,0),MATCH("State",'Maintenance Facilities'!$A$1:$Q$1,0))</f>
        <v>IL</v>
      </c>
      <c r="N88" s="28" t="str">
        <f>INDEX('Maintenance Facilities'!$A$1:$Q$36,MATCH(phone[[#This Row],[Phone number]],'Maintenance Facilities'!$L$1:$L$36,0),MATCH("Country",'Maintenance Facilities'!$A$1:$Q$1,0))</f>
        <v>United States</v>
      </c>
      <c r="O88" s="31" t="s">
        <v>2193</v>
      </c>
      <c r="P88" s="27" t="s">
        <v>2194</v>
      </c>
      <c r="Q88" s="27" t="s">
        <v>1093</v>
      </c>
      <c r="R88" s="28" t="s">
        <v>2233</v>
      </c>
      <c r="S88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88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88" s="33" t="str">
        <f>IFERROR(TEXT(INDEX(mailing[#All],MATCH(phone[[#This Row],[Combined]],mailing[[#All],[combined]],0),MATCH("Sent",mailing[#Headers],0)),"MMM-DD-YYYY"),"")</f>
        <v>Mar-24-2022</v>
      </c>
      <c r="V88" s="18" t="str">
        <f>phone[[#This Row],[CONTACTFIRSTNAME]]&amp;"^"&amp;phone[[#This Row],[CONTACTLASTNAME]]&amp;"^"&amp;phone[[#This Row],[Column2]]</f>
        <v>Edward^Leonard^Your G150 Clients</v>
      </c>
      <c r="W88" s="18"/>
      <c r="X88" s="18"/>
      <c r="Y88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88" s="35">
        <v>1</v>
      </c>
    </row>
    <row r="89" spans="1:29" ht="47.25" x14ac:dyDescent="0.25">
      <c r="B89" s="28" t="str">
        <f>phone[[#This Row],[Company]]</f>
        <v>Duncan Aviation Inc.</v>
      </c>
      <c r="C89" s="25" t="s">
        <v>2372</v>
      </c>
      <c r="E89" s="31" t="s">
        <v>3253</v>
      </c>
      <c r="F89" s="25"/>
      <c r="G89" s="28" t="s">
        <v>2400</v>
      </c>
      <c r="I89" s="31"/>
      <c r="J89" s="31"/>
      <c r="K89" s="28" t="s">
        <v>2373</v>
      </c>
      <c r="L89" s="28" t="str">
        <f>INDEX('Maintenance Facilities'!$A$1:$Q$36,MATCH(phone[[#This Row],[Phone number]],'Maintenance Facilities'!$L$1:$L$36,0),MATCH("City",'Maintenance Facilities'!$A$1:$Q$1,0))</f>
        <v>Provo</v>
      </c>
      <c r="M89" s="28" t="str">
        <f>INDEX('Maintenance Facilities'!$A$1:$Q$36,MATCH(phone[[#This Row],[Phone number]],'Maintenance Facilities'!$L$1:$L$36,0),MATCH("State",'Maintenance Facilities'!$A$1:$Q$1,0))</f>
        <v>UT</v>
      </c>
      <c r="N89" s="28" t="str">
        <f>INDEX('Maintenance Facilities'!$A$1:$Q$36,MATCH(phone[[#This Row],[Phone number]],'Maintenance Facilities'!$L$1:$L$36,0),MATCH("Country",'Maintenance Facilities'!$A$1:$Q$1,0))</f>
        <v>United States</v>
      </c>
      <c r="O89" s="31" t="s">
        <v>2370</v>
      </c>
      <c r="P89" s="27" t="s">
        <v>2371</v>
      </c>
      <c r="Q89" s="27" t="s">
        <v>2291</v>
      </c>
      <c r="R89" s="28" t="s">
        <v>2387</v>
      </c>
      <c r="S89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89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89" s="33" t="str">
        <f>IFERROR(TEXT(INDEX(mailing[#All],MATCH(phone[[#This Row],[Combined]],mailing[[#All],[combined]],0),MATCH("Sent",mailing[#Headers],0)),"MMM-DD-YYYY"),"")</f>
        <v>Mar-24-2022</v>
      </c>
      <c r="V89" s="18" t="str">
        <f>phone[[#This Row],[CONTACTFIRSTNAME]]&amp;"^"&amp;phone[[#This Row],[CONTACTLASTNAME]]&amp;"^"&amp;phone[[#This Row],[Column2]]</f>
        <v>Chad^Doehring^Your G150 Clients</v>
      </c>
      <c r="W89" s="18"/>
      <c r="X89" s="18"/>
      <c r="Y89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89" s="36">
        <v>1</v>
      </c>
      <c r="AA89" s="32"/>
      <c r="AB89" s="32"/>
      <c r="AC89" s="39" t="s">
        <v>3274</v>
      </c>
    </row>
    <row r="90" spans="1:29" ht="30" x14ac:dyDescent="0.25">
      <c r="B90" s="28" t="str">
        <f>phone[[#This Row],[Company]]</f>
        <v>Duncan Aviation Inc.</v>
      </c>
      <c r="C90" s="25" t="s">
        <v>2376</v>
      </c>
      <c r="E90" s="31" t="s">
        <v>3253</v>
      </c>
      <c r="F90" s="25"/>
      <c r="G90" s="28" t="s">
        <v>2400</v>
      </c>
      <c r="I90" s="31"/>
      <c r="J90" s="31"/>
      <c r="K90" s="28" t="s">
        <v>2373</v>
      </c>
      <c r="L90" s="28" t="str">
        <f>INDEX('Maintenance Facilities'!$A$1:$Q$36,MATCH(phone[[#This Row],[Phone number]],'Maintenance Facilities'!$L$1:$L$36,0),MATCH("City",'Maintenance Facilities'!$A$1:$Q$1,0))</f>
        <v>Battle Creek</v>
      </c>
      <c r="M90" s="28" t="str">
        <f>INDEX('Maintenance Facilities'!$A$1:$Q$36,MATCH(phone[[#This Row],[Phone number]],'Maintenance Facilities'!$L$1:$L$36,0),MATCH("State",'Maintenance Facilities'!$A$1:$Q$1,0))</f>
        <v>MI</v>
      </c>
      <c r="N90" s="28" t="str">
        <f>INDEX('Maintenance Facilities'!$A$1:$Q$36,MATCH(phone[[#This Row],[Phone number]],'Maintenance Facilities'!$L$1:$L$36,0),MATCH("Country",'Maintenance Facilities'!$A$1:$Q$1,0))</f>
        <v>United States</v>
      </c>
      <c r="O90" s="31" t="s">
        <v>200</v>
      </c>
      <c r="P90" s="27" t="s">
        <v>2377</v>
      </c>
      <c r="Q90" s="27" t="s">
        <v>2378</v>
      </c>
      <c r="R90" s="28" t="s">
        <v>2387</v>
      </c>
      <c r="S90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90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90" s="33" t="str">
        <f>IFERROR(TEXT(INDEX(mailing[#All],MATCH(phone[[#This Row],[Combined]],mailing[[#All],[combined]],0),MATCH("Sent",mailing[#Headers],0)),"MMM-DD-YYYY"),"")</f>
        <v>Mar-24-2022</v>
      </c>
      <c r="V90" s="18" t="str">
        <f>phone[[#This Row],[CONTACTFIRSTNAME]]&amp;"^"&amp;phone[[#This Row],[CONTACTLASTNAME]]&amp;"^"&amp;phone[[#This Row],[Column2]]</f>
        <v>Andrew^Richards^Your G150 Clients</v>
      </c>
      <c r="W90" s="18"/>
      <c r="X90" s="18"/>
      <c r="Y90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90" s="36">
        <v>1</v>
      </c>
      <c r="AA90" s="32"/>
      <c r="AB90" s="32"/>
      <c r="AC90" s="38"/>
    </row>
    <row r="91" spans="1:29" ht="30" x14ac:dyDescent="0.25">
      <c r="B91" s="28" t="str">
        <f>phone[[#This Row],[Company]]</f>
        <v>Duncan Aviation Inc.</v>
      </c>
      <c r="C91" s="25" t="s">
        <v>2388</v>
      </c>
      <c r="E91" s="31" t="s">
        <v>3253</v>
      </c>
      <c r="F91" s="25"/>
      <c r="G91" s="28" t="s">
        <v>2400</v>
      </c>
      <c r="I91" s="31"/>
      <c r="J91" s="31"/>
      <c r="K91" s="28" t="s">
        <v>2373</v>
      </c>
      <c r="L91" s="28" t="str">
        <f>INDEX('Maintenance Facilities'!$A$1:$Q$36,MATCH(phone[[#This Row],[Phone number]],'Maintenance Facilities'!$L$1:$L$36,0),MATCH("City",'Maintenance Facilities'!$A$1:$Q$1,0))</f>
        <v>Lincoln</v>
      </c>
      <c r="M91" s="28" t="str">
        <f>INDEX('Maintenance Facilities'!$A$1:$Q$36,MATCH(phone[[#This Row],[Phone number]],'Maintenance Facilities'!$L$1:$L$36,0),MATCH("State",'Maintenance Facilities'!$A$1:$Q$1,0))</f>
        <v>NE</v>
      </c>
      <c r="N91" s="28" t="str">
        <f>INDEX('Maintenance Facilities'!$A$1:$Q$36,MATCH(phone[[#This Row],[Phone number]],'Maintenance Facilities'!$L$1:$L$36,0),MATCH("Country",'Maintenance Facilities'!$A$1:$Q$1,0))</f>
        <v>United States</v>
      </c>
      <c r="O91" s="31" t="s">
        <v>62</v>
      </c>
      <c r="P91" s="27" t="s">
        <v>2399</v>
      </c>
      <c r="Q91" s="27"/>
      <c r="R91" s="28" t="s">
        <v>2387</v>
      </c>
      <c r="S91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91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91" s="33" t="str">
        <f>IFERROR(TEXT(INDEX(mailing[#All],MATCH(phone[[#This Row],[Combined]],mailing[[#All],[combined]],0),MATCH("Sent",mailing[#Headers],0)),"MMM-DD-YYYY"),"")</f>
        <v>Mar-24-2022</v>
      </c>
      <c r="V91" s="18" t="str">
        <f>phone[[#This Row],[CONTACTFIRSTNAME]]&amp;"^"&amp;phone[[#This Row],[CONTACTLASTNAME]]&amp;"^"&amp;phone[[#This Row],[Column2]]</f>
        <v>Director^of Maintenance^Your G150 Clients</v>
      </c>
      <c r="W91" s="18"/>
      <c r="X91" s="18"/>
      <c r="Y91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91" s="36">
        <v>1</v>
      </c>
      <c r="AA91" s="32"/>
      <c r="AB91" s="32"/>
      <c r="AC91" s="38"/>
    </row>
    <row r="92" spans="1:29" ht="47.25" x14ac:dyDescent="0.25">
      <c r="B92" s="28" t="str">
        <f>phone[[#This Row],[Company]]</f>
        <v>Elliott Aviation of Atlanta</v>
      </c>
      <c r="C92" s="25" t="s">
        <v>2301</v>
      </c>
      <c r="E92" s="31" t="s">
        <v>3253</v>
      </c>
      <c r="F92" s="25"/>
      <c r="G92" s="28" t="s">
        <v>2400</v>
      </c>
      <c r="I92" s="31"/>
      <c r="J92" s="31"/>
      <c r="K92" s="28" t="s">
        <v>2022</v>
      </c>
      <c r="L92" s="28" t="str">
        <f>INDEX('Maintenance Facilities'!$A$1:$Q$36,MATCH(phone[[#This Row],[Phone number]],'Maintenance Facilities'!$L$1:$L$36,0),MATCH("City",'Maintenance Facilities'!$A$1:$Q$1,0))</f>
        <v>Atlanta</v>
      </c>
      <c r="M92" s="28" t="str">
        <f>INDEX('Maintenance Facilities'!$A$1:$Q$36,MATCH(phone[[#This Row],[Phone number]],'Maintenance Facilities'!$L$1:$L$36,0),MATCH("State",'Maintenance Facilities'!$A$1:$Q$1,0))</f>
        <v>GA</v>
      </c>
      <c r="N92" s="28" t="str">
        <f>INDEX('Maintenance Facilities'!$A$1:$Q$36,MATCH(phone[[#This Row],[Phone number]],'Maintenance Facilities'!$L$1:$L$36,0),MATCH("Country",'Maintenance Facilities'!$A$1:$Q$1,0))</f>
        <v>United States</v>
      </c>
      <c r="O92" s="31" t="s">
        <v>2302</v>
      </c>
      <c r="P92" s="27" t="s">
        <v>480</v>
      </c>
      <c r="Q92" s="27" t="s">
        <v>2303</v>
      </c>
      <c r="R92" s="28" t="s">
        <v>2235</v>
      </c>
      <c r="S92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92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92" s="33" t="str">
        <f>IFERROR(TEXT(INDEX(mailing[#All],MATCH(phone[[#This Row],[Combined]],mailing[[#All],[combined]],0),MATCH("Sent",mailing[#Headers],0)),"MMM-DD-YYYY"),"")</f>
        <v>Mar-24-2022</v>
      </c>
      <c r="V92" s="18" t="str">
        <f>phone[[#This Row],[CONTACTFIRSTNAME]]&amp;"^"&amp;phone[[#This Row],[CONTACTLASTNAME]]&amp;"^"&amp;phone[[#This Row],[Column2]]</f>
        <v>Andy^Bertrand^Your G150 Clients</v>
      </c>
      <c r="W92" s="18"/>
      <c r="X92" s="18"/>
      <c r="Y92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92" s="52">
        <v>1</v>
      </c>
      <c r="AA92" s="53"/>
      <c r="AB92" s="53"/>
      <c r="AC92" s="39" t="s">
        <v>3274</v>
      </c>
    </row>
    <row r="93" spans="1:29" ht="30" x14ac:dyDescent="0.25">
      <c r="B93" s="28" t="str">
        <f>phone[[#This Row],[Company]]</f>
        <v>EXCELAIRE - A Hawthorne Company</v>
      </c>
      <c r="C93" s="25" t="s">
        <v>2338</v>
      </c>
      <c r="E93" s="31" t="s">
        <v>3253</v>
      </c>
      <c r="F93" s="25"/>
      <c r="G93" s="28" t="s">
        <v>2400</v>
      </c>
      <c r="I93" s="31"/>
      <c r="J93" s="31"/>
      <c r="K93" s="28" t="s">
        <v>2403</v>
      </c>
      <c r="L93" s="28" t="str">
        <f>INDEX('Maintenance Facilities'!$A$1:$Q$36,MATCH(phone[[#This Row],[Phone number]],'Maintenance Facilities'!$L$1:$L$36,0),MATCH("City",'Maintenance Facilities'!$A$1:$Q$1,0))</f>
        <v>Ronkonkoma</v>
      </c>
      <c r="M93" s="28" t="str">
        <f>INDEX('Maintenance Facilities'!$A$1:$Q$36,MATCH(phone[[#This Row],[Phone number]],'Maintenance Facilities'!$L$1:$L$36,0),MATCH("State",'Maintenance Facilities'!$A$1:$Q$1,0))</f>
        <v>NY</v>
      </c>
      <c r="N93" s="28" t="str">
        <f>INDEX('Maintenance Facilities'!$A$1:$Q$36,MATCH(phone[[#This Row],[Phone number]],'Maintenance Facilities'!$L$1:$L$36,0),MATCH("Country",'Maintenance Facilities'!$A$1:$Q$1,0))</f>
        <v>United States</v>
      </c>
      <c r="O93" s="31" t="s">
        <v>674</v>
      </c>
      <c r="P93" s="27" t="s">
        <v>2339</v>
      </c>
      <c r="Q93" s="27" t="s">
        <v>1093</v>
      </c>
      <c r="R93" s="28" t="s">
        <v>2404</v>
      </c>
      <c r="S93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93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93" s="33" t="str">
        <f>IFERROR(TEXT(INDEX(mailing[#All],MATCH(phone[[#This Row],[Combined]],mailing[[#All],[combined]],0),MATCH("Sent",mailing[#Headers],0)),"MMM-DD-YYYY"),"")</f>
        <v>Mar-24-2022</v>
      </c>
      <c r="V93" s="18" t="str">
        <f>phone[[#This Row],[CONTACTFIRSTNAME]]&amp;"^"&amp;phone[[#This Row],[CONTACTLASTNAME]]&amp;"^"&amp;phone[[#This Row],[Column2]]</f>
        <v>Christopher^Zarzano^Your G150 Clients</v>
      </c>
      <c r="W93" s="18"/>
      <c r="X93" s="18"/>
      <c r="Y93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93" s="35">
        <v>1</v>
      </c>
    </row>
    <row r="94" spans="1:29" ht="30" x14ac:dyDescent="0.25">
      <c r="B94" s="28" t="str">
        <f>phone[[#This Row],[Company]]</f>
        <v>Fast Air</v>
      </c>
      <c r="C94" s="50" t="s">
        <v>2413</v>
      </c>
      <c r="E94" s="31" t="s">
        <v>3253</v>
      </c>
      <c r="F94" s="25"/>
      <c r="G94" s="28" t="s">
        <v>2400</v>
      </c>
      <c r="I94" s="31"/>
      <c r="J94" s="31"/>
      <c r="K94" s="28" t="s">
        <v>2012</v>
      </c>
      <c r="L94" s="28" t="str">
        <f>INDEX('Maintenance Facilities'!$A$1:$Q$36,MATCH(phone[[#This Row],[Phone number]],'Maintenance Facilities'!$L$1:$L$36,0),MATCH("City",'Maintenance Facilities'!$A$1:$Q$1,0))</f>
        <v>Winnipeg</v>
      </c>
      <c r="M94" s="28" t="str">
        <f>INDEX('Maintenance Facilities'!$A$1:$Q$36,MATCH(phone[[#This Row],[Phone number]],'Maintenance Facilities'!$L$1:$L$36,0),MATCH("State",'Maintenance Facilities'!$A$1:$Q$1,0))</f>
        <v>MN</v>
      </c>
      <c r="N94" s="28" t="str">
        <f>INDEX('Maintenance Facilities'!$A$1:$Q$36,MATCH(phone[[#This Row],[Phone number]],'Maintenance Facilities'!$L$1:$L$36,0),MATCH("Country",'Maintenance Facilities'!$A$1:$Q$1,0))</f>
        <v>Canada</v>
      </c>
      <c r="O94" s="31" t="s">
        <v>2411</v>
      </c>
      <c r="P94" s="27" t="s">
        <v>2191</v>
      </c>
      <c r="Q94" s="27" t="s">
        <v>1093</v>
      </c>
      <c r="R94" s="28" t="s">
        <v>2053</v>
      </c>
      <c r="S94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94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94" s="33" t="str">
        <f>IFERROR(TEXT(INDEX(mailing[#All],MATCH(phone[[#This Row],[Combined]],mailing[[#All],[combined]],0),MATCH("Sent",mailing[#Headers],0)),"MMM-DD-YYYY"),"")</f>
        <v>Mar-24-2022</v>
      </c>
      <c r="V94" s="18" t="str">
        <f>phone[[#This Row],[CONTACTFIRSTNAME]]&amp;"^"&amp;phone[[#This Row],[CONTACTLASTNAME]]&amp;"^"&amp;phone[[#This Row],[Column2]]</f>
        <v>Denis^Bourgouin^Your G150 Clients</v>
      </c>
      <c r="W94" s="18"/>
      <c r="X94" s="18"/>
      <c r="Y94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94" s="35">
        <v>1</v>
      </c>
    </row>
    <row r="95" spans="1:29" ht="30" x14ac:dyDescent="0.25">
      <c r="B95" s="28" t="str">
        <f>phone[[#This Row],[Company]]</f>
        <v>Jetport</v>
      </c>
      <c r="C95" s="25" t="s">
        <v>2067</v>
      </c>
      <c r="E95" s="31" t="s">
        <v>3253</v>
      </c>
      <c r="F95" s="25"/>
      <c r="G95" s="28" t="s">
        <v>2400</v>
      </c>
      <c r="I95" s="31"/>
      <c r="J95" s="31"/>
      <c r="K95" s="28" t="s">
        <v>2013</v>
      </c>
      <c r="L95" s="28" t="str">
        <f>INDEX('Maintenance Facilities'!$A$1:$Q$36,MATCH(phone[[#This Row],[Phone number]],'Maintenance Facilities'!$L$1:$L$36,0),MATCH("City",'Maintenance Facilities'!$A$1:$Q$1,0))</f>
        <v>Mount Hope</v>
      </c>
      <c r="M95" s="28" t="str">
        <f>INDEX('Maintenance Facilities'!$A$1:$Q$36,MATCH(phone[[#This Row],[Phone number]],'Maintenance Facilities'!$L$1:$L$36,0),MATCH("State",'Maintenance Facilities'!$A$1:$Q$1,0))</f>
        <v>ON</v>
      </c>
      <c r="N95" s="28" t="str">
        <f>INDEX('Maintenance Facilities'!$A$1:$Q$36,MATCH(phone[[#This Row],[Phone number]],'Maintenance Facilities'!$L$1:$L$36,0),MATCH("Country",'Maintenance Facilities'!$A$1:$Q$1,0))</f>
        <v>Canada</v>
      </c>
      <c r="O95" s="31" t="s">
        <v>62</v>
      </c>
      <c r="P95" s="27" t="s">
        <v>2399</v>
      </c>
      <c r="Q95" s="27"/>
      <c r="R95" s="28" t="s">
        <v>2058</v>
      </c>
      <c r="S95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95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95" s="33" t="str">
        <f>IFERROR(TEXT(INDEX(mailing[#All],MATCH(phone[[#This Row],[Combined]],mailing[[#All],[combined]],0),MATCH("Sent",mailing[#Headers],0)),"MMM-DD-YYYY"),"")</f>
        <v>Mar-24-2022</v>
      </c>
      <c r="V95" s="18" t="str">
        <f>phone[[#This Row],[CONTACTFIRSTNAME]]&amp;"^"&amp;phone[[#This Row],[CONTACTLASTNAME]]&amp;"^"&amp;phone[[#This Row],[Column2]]</f>
        <v>Director^of Maintenance^Your G150 Clients</v>
      </c>
      <c r="W95" s="18"/>
      <c r="X95" s="18"/>
      <c r="Y95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95" s="35">
        <v>1</v>
      </c>
    </row>
    <row r="96" spans="1:29" ht="30" x14ac:dyDescent="0.25">
      <c r="B96" s="51" t="str">
        <f>phone[[#This Row],[Company]]</f>
        <v>Mountain Aviation</v>
      </c>
      <c r="C96" s="25" t="s">
        <v>2333</v>
      </c>
      <c r="E96" s="31" t="s">
        <v>3253</v>
      </c>
      <c r="F96" s="25"/>
      <c r="G96" s="28" t="s">
        <v>2400</v>
      </c>
      <c r="I96" s="31"/>
      <c r="J96" s="31"/>
      <c r="K96" s="28" t="s">
        <v>2024</v>
      </c>
      <c r="L96" s="28" t="str">
        <f>INDEX('Maintenance Facilities'!$A$1:$Q$36,MATCH(phone[[#This Row],[Phone number]],'Maintenance Facilities'!$L$1:$L$36,0),MATCH("City",'Maintenance Facilities'!$A$1:$Q$1,0))</f>
        <v>Broomfield</v>
      </c>
      <c r="M96" s="28" t="str">
        <f>INDEX('Maintenance Facilities'!$A$1:$Q$36,MATCH(phone[[#This Row],[Phone number]],'Maintenance Facilities'!$L$1:$L$36,0),MATCH("State",'Maintenance Facilities'!$A$1:$Q$1,0))</f>
        <v>CO</v>
      </c>
      <c r="N96" s="28" t="str">
        <f>INDEX('Maintenance Facilities'!$A$1:$Q$36,MATCH(phone[[#This Row],[Phone number]],'Maintenance Facilities'!$L$1:$L$36,0),MATCH("Country",'Maintenance Facilities'!$A$1:$Q$1,0))</f>
        <v>United States</v>
      </c>
      <c r="O96" s="31" t="s">
        <v>2197</v>
      </c>
      <c r="P96" s="27" t="s">
        <v>2198</v>
      </c>
      <c r="Q96" s="27"/>
      <c r="R96" s="28" t="s">
        <v>2238</v>
      </c>
      <c r="S96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96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96" s="33" t="str">
        <f>IFERROR(TEXT(INDEX(mailing[#All],MATCH(phone[[#This Row],[Combined]],mailing[[#All],[combined]],0),MATCH("Sent",mailing[#Headers],0)),"MMM-DD-YYYY"),"")</f>
        <v>Mar-24-2022</v>
      </c>
      <c r="V96" s="18" t="str">
        <f>phone[[#This Row],[CONTACTFIRSTNAME]]&amp;"^"&amp;phone[[#This Row],[CONTACTLASTNAME]]&amp;"^"&amp;phone[[#This Row],[Column2]]</f>
        <v>Bruce^Goyins^Your G150 Clients</v>
      </c>
      <c r="W96" s="18"/>
      <c r="X96" s="18"/>
      <c r="Y96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96" s="35">
        <v>1</v>
      </c>
      <c r="AC96" s="54" t="s">
        <v>3270</v>
      </c>
    </row>
    <row r="97" spans="1:29" ht="30" customHeight="1" x14ac:dyDescent="0.25">
      <c r="B97" s="28" t="str">
        <f>phone[[#This Row],[Company]]</f>
        <v>Signature TechnicAir (STP)</v>
      </c>
      <c r="C97" s="25" t="s">
        <v>2311</v>
      </c>
      <c r="E97" s="31" t="s">
        <v>3253</v>
      </c>
      <c r="F97" s="25"/>
      <c r="G97" s="28" t="s">
        <v>2400</v>
      </c>
      <c r="I97" s="31"/>
      <c r="J97" s="31"/>
      <c r="K97" s="28" t="s">
        <v>2026</v>
      </c>
      <c r="L97" s="28" t="str">
        <f>INDEX('Maintenance Facilities'!$A$1:$Q$36,MATCH(phone[[#This Row],[Phone number]],'Maintenance Facilities'!$L$1:$L$36,0),MATCH("City",'Maintenance Facilities'!$A$1:$Q$1,0))</f>
        <v>Saint Paul</v>
      </c>
      <c r="M97" s="28" t="str">
        <f>INDEX('Maintenance Facilities'!$A$1:$Q$36,MATCH(phone[[#This Row],[Phone number]],'Maintenance Facilities'!$L$1:$L$36,0),MATCH("State",'Maintenance Facilities'!$A$1:$Q$1,0))</f>
        <v>MN</v>
      </c>
      <c r="N97" s="28" t="str">
        <f>INDEX('Maintenance Facilities'!$A$1:$Q$36,MATCH(phone[[#This Row],[Phone number]],'Maintenance Facilities'!$L$1:$L$36,0),MATCH("Country",'Maintenance Facilities'!$A$1:$Q$1,0))</f>
        <v>United States</v>
      </c>
      <c r="O97" s="31" t="s">
        <v>2200</v>
      </c>
      <c r="P97" s="27" t="s">
        <v>2201</v>
      </c>
      <c r="Q97" s="27" t="s">
        <v>1093</v>
      </c>
      <c r="R97" s="28" t="s">
        <v>2240</v>
      </c>
      <c r="S97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97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97" s="33" t="str">
        <f>IFERROR(TEXT(INDEX(mailing[#All],MATCH(phone[[#This Row],[Combined]],mailing[[#All],[combined]],0),MATCH("Sent",mailing[#Headers],0)),"MMM-DD-YYYY"),"")</f>
        <v>Mar-24-2022</v>
      </c>
      <c r="V97" s="18" t="str">
        <f>phone[[#This Row],[CONTACTFIRSTNAME]]&amp;"^"&amp;phone[[#This Row],[CONTACTLASTNAME]]&amp;"^"&amp;phone[[#This Row],[Column2]]</f>
        <v>Terry^Speight^Your G150 Clients</v>
      </c>
      <c r="W97" s="18"/>
      <c r="X97" s="18"/>
      <c r="Y97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97" s="35">
        <v>1</v>
      </c>
      <c r="AC97" s="27" t="s">
        <v>3274</v>
      </c>
    </row>
    <row r="98" spans="1:29" ht="30" x14ac:dyDescent="0.25">
      <c r="B98" s="51" t="str">
        <f>phone[[#This Row],[Company]]</f>
        <v>SoCal Jets</v>
      </c>
      <c r="C98" s="25" t="s">
        <v>2313</v>
      </c>
      <c r="E98" s="31" t="s">
        <v>3253</v>
      </c>
      <c r="F98" s="25"/>
      <c r="G98" s="28" t="s">
        <v>2400</v>
      </c>
      <c r="I98" s="31"/>
      <c r="J98" s="31"/>
      <c r="K98" s="28" t="s">
        <v>2027</v>
      </c>
      <c r="L98" s="28" t="str">
        <f>INDEX('Maintenance Facilities'!$A$1:$Q$36,MATCH(phone[[#This Row],[Phone number]],'Maintenance Facilities'!$L$1:$L$36,0),MATCH("City",'Maintenance Facilities'!$A$1:$Q$1,0))</f>
        <v>Van Nuys</v>
      </c>
      <c r="M98" s="28" t="str">
        <f>INDEX('Maintenance Facilities'!$A$1:$Q$36,MATCH(phone[[#This Row],[Phone number]],'Maintenance Facilities'!$L$1:$L$36,0),MATCH("State",'Maintenance Facilities'!$A$1:$Q$1,0))</f>
        <v>CA</v>
      </c>
      <c r="N98" s="28" t="str">
        <f>INDEX('Maintenance Facilities'!$A$1:$Q$36,MATCH(phone[[#This Row],[Phone number]],'Maintenance Facilities'!$L$1:$L$36,0),MATCH("Country",'Maintenance Facilities'!$A$1:$Q$1,0))</f>
        <v>United States</v>
      </c>
      <c r="O98" s="31" t="s">
        <v>22</v>
      </c>
      <c r="P98" s="27" t="s">
        <v>2202</v>
      </c>
      <c r="Q98" s="27" t="s">
        <v>24</v>
      </c>
      <c r="R98" s="28" t="s">
        <v>2241</v>
      </c>
      <c r="S98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98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98" s="33" t="str">
        <f>IFERROR(TEXT(INDEX(mailing[#All],MATCH(phone[[#This Row],[Combined]],mailing[[#All],[combined]],0),MATCH("Sent",mailing[#Headers],0)),"MMM-DD-YYYY"),"")</f>
        <v>Mar-24-2022</v>
      </c>
      <c r="V98" s="18" t="str">
        <f>phone[[#This Row],[CONTACTFIRSTNAME]]&amp;"^"&amp;phone[[#This Row],[CONTACTLASTNAME]]&amp;"^"&amp;phone[[#This Row],[Column2]]</f>
        <v>Robert^Roig^Your G150 Clients</v>
      </c>
      <c r="W98" s="18"/>
      <c r="X98" s="18"/>
      <c r="Y98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98" s="35">
        <v>1</v>
      </c>
      <c r="AC98" s="48" t="s">
        <v>3270</v>
      </c>
    </row>
    <row r="99" spans="1:29" s="1" customFormat="1" hidden="1" x14ac:dyDescent="0.25">
      <c r="A99" s="19">
        <v>265</v>
      </c>
      <c r="B99" s="1" t="str">
        <f>phone[[#This Row],[Company]]</f>
        <v>Aerolineas Ejecutivas, SA de CV</v>
      </c>
      <c r="C99" s="19" t="s">
        <v>932</v>
      </c>
      <c r="D99" s="1" t="s">
        <v>664</v>
      </c>
      <c r="E99" s="2" t="s">
        <v>330</v>
      </c>
      <c r="F99" s="19" t="s">
        <v>329</v>
      </c>
      <c r="G99" s="1" t="s">
        <v>43</v>
      </c>
      <c r="H9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XA-CHY: TLC</v>
      </c>
      <c r="I9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XA-CHY: </v>
      </c>
      <c r="J9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XA-CHY: Mexico</v>
      </c>
      <c r="K99" s="1" t="s">
        <v>335</v>
      </c>
      <c r="L9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Toluca, Mexico</v>
      </c>
      <c r="M9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9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O99" s="2" t="s">
        <v>336</v>
      </c>
      <c r="P99" s="2" t="s">
        <v>337</v>
      </c>
      <c r="Q99" s="2" t="s">
        <v>338</v>
      </c>
      <c r="R99" s="18" t="s">
        <v>1588</v>
      </c>
      <c r="S99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99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99" s="23" t="str">
        <f>IFERROR(TEXT(INDEX(mailing[#All],MATCH(phone[[#This Row],[Combined]],mailing[[#All],[combined]],0),MATCH("Sent",mailing[#Headers],0)),"MMM-DD-YYYY"),"")</f>
        <v>Mar-17-2022</v>
      </c>
      <c r="V99" s="18" t="str">
        <f>phone[[#This Row],[CONTACTFIRSTNAME]]&amp;"^"&amp;phone[[#This Row],[CONTACTLASTNAME]]&amp;"^"&amp;phone[[#This Row],[Column2]]</f>
        <v>Eric^Guzman^XA-CHY</v>
      </c>
      <c r="W99" s="18"/>
      <c r="X99" s="18"/>
      <c r="Y9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00" spans="1:29" ht="45" x14ac:dyDescent="0.25">
      <c r="B100" s="28" t="str">
        <f>phone[[#This Row],[Company]]</f>
        <v>StandardAero (IAH)</v>
      </c>
      <c r="C100" s="25" t="s">
        <v>2316</v>
      </c>
      <c r="E100" s="31" t="s">
        <v>3253</v>
      </c>
      <c r="F100" s="25"/>
      <c r="G100" s="28" t="s">
        <v>2400</v>
      </c>
      <c r="I100" s="31"/>
      <c r="J100" s="31"/>
      <c r="K100" s="28" t="s">
        <v>2028</v>
      </c>
      <c r="L100" s="28" t="str">
        <f>INDEX('Maintenance Facilities'!$A$1:$Q$36,MATCH(phone[[#This Row],[Phone number]],'Maintenance Facilities'!$L$1:$L$36,0),MATCH("City",'Maintenance Facilities'!$A$1:$Q$1,0))</f>
        <v>Houston</v>
      </c>
      <c r="M100" s="28" t="str">
        <f>INDEX('Maintenance Facilities'!$A$1:$Q$36,MATCH(phone[[#This Row],[Phone number]],'Maintenance Facilities'!$L$1:$L$36,0),MATCH("State",'Maintenance Facilities'!$A$1:$Q$1,0))</f>
        <v>TX</v>
      </c>
      <c r="N100" s="28" t="str">
        <f>INDEX('Maintenance Facilities'!$A$1:$Q$36,MATCH(phone[[#This Row],[Phone number]],'Maintenance Facilities'!$L$1:$L$36,0),MATCH("Country",'Maintenance Facilities'!$A$1:$Q$1,0))</f>
        <v>United States</v>
      </c>
      <c r="O100" s="31" t="s">
        <v>320</v>
      </c>
      <c r="P100" s="27" t="s">
        <v>2317</v>
      </c>
      <c r="Q100" s="27" t="s">
        <v>2303</v>
      </c>
      <c r="R100" s="28" t="s">
        <v>2242</v>
      </c>
      <c r="S100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00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00" s="33" t="str">
        <f>IFERROR(TEXT(INDEX(mailing[#All],MATCH(phone[[#This Row],[Combined]],mailing[[#All],[combined]],0),MATCH("Sent",mailing[#Headers],0)),"MMM-DD-YYYY"),"")</f>
        <v>Mar-24-2022</v>
      </c>
      <c r="V100" s="18" t="str">
        <f>phone[[#This Row],[CONTACTFIRSTNAME]]&amp;"^"&amp;phone[[#This Row],[CONTACTLASTNAME]]&amp;"^"&amp;phone[[#This Row],[Column2]]</f>
        <v>Peter^Vandolzer^Your G150 Clients</v>
      </c>
      <c r="W100" s="18"/>
      <c r="X100" s="18"/>
      <c r="Y100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00" s="35">
        <v>1</v>
      </c>
      <c r="AC100" s="27" t="s">
        <v>3274</v>
      </c>
    </row>
    <row r="101" spans="1:29" s="1" customFormat="1" ht="75" hidden="1" x14ac:dyDescent="0.25">
      <c r="A101" s="19">
        <v>267</v>
      </c>
      <c r="B101" s="1" t="str">
        <f>phone[[#This Row],[Company]]</f>
        <v>Dos Mares Guia Neto, Walfrido Silvido, Samos Participacoes, Ltda.</v>
      </c>
      <c r="C101" s="19" t="s">
        <v>934</v>
      </c>
      <c r="D101" s="1" t="s">
        <v>670</v>
      </c>
      <c r="E101" s="2" t="s">
        <v>342</v>
      </c>
      <c r="F101" s="19" t="s">
        <v>341</v>
      </c>
      <c r="G101" s="1" t="s">
        <v>935</v>
      </c>
      <c r="H10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PR-SMG: PLU</v>
      </c>
      <c r="I10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PR-SMG: MG</v>
      </c>
      <c r="J10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PR-SMG: Brazil</v>
      </c>
      <c r="K101" s="2" t="s">
        <v>936</v>
      </c>
      <c r="L10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Belo Horizonte</v>
      </c>
      <c r="M10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0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O101" s="2" t="s">
        <v>937</v>
      </c>
      <c r="P101" s="2" t="s">
        <v>938</v>
      </c>
      <c r="Q101" s="2" t="s">
        <v>939</v>
      </c>
      <c r="R101" s="18"/>
      <c r="S101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 xml:space="preserve">
1</v>
      </c>
      <c r="T101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 xml:space="preserve">
Opens: 11</v>
      </c>
      <c r="U101" s="23" t="str">
        <f>IFERROR(TEXT(INDEX(mailing[#All],MATCH(phone[[#This Row],[Combined]],mailing[[#All],[combined]],0),MATCH("Sent",mailing[#Headers],0)),"MMM-DD-YYYY"),"")&amp;IFERROR(CHAR(10)&amp;TEXT(INDEX(mailing[#All],MATCH(phone[[#This Row],[Combined 2]],mailing[[#All],[combined]],0),MATCH("Sent",mailing[#Headers],0)),"MMM-DD-YYYY"),"")&amp;IFERROR(CHAR(10)&amp;TEXT(INDEX(mailing[#All],MATCH(phone[[#This Row],[Combined 3]],mailing[[#All],[combined]],0),MATCH("Sent",mailing[#Headers],0)),"MMM-DD-YYYY"),"")</f>
        <v>Mar-17-2022
Mar-17-2022</v>
      </c>
      <c r="V101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Walfrido silvido^Dos Mares Guia Neto^PR-SMG</v>
      </c>
      <c r="W101" s="18" t="s">
        <v>2468</v>
      </c>
      <c r="X101" s="18" t="str">
        <f>"Leonardo^de Vasconcelos Vieira^"&amp;phone[[#This Row],[Column2]]</f>
        <v>Leonardo^de Vasconcelos Vieira^PR-SMG</v>
      </c>
      <c r="Y101" s="1">
        <f>(LEN(phone[[#This Row],[CONTACTFIRSTNAME]])+LEN(phone[[#This Row],[CONTACTLASTNAME]]))-(LEN(SUBSTITUTE(phone[[#This Row],[CONTACTFIRSTNAME]],CHAR(10),""))+LEN(SUBSTITUTE(phone[[#This Row],[CONTACTLASTNAME]],CHAR(10),"")))</f>
        <v>4</v>
      </c>
    </row>
    <row r="102" spans="1:29" s="1" customFormat="1" hidden="1" x14ac:dyDescent="0.25">
      <c r="A102" s="19">
        <v>267</v>
      </c>
      <c r="B102" s="1" t="str">
        <f>phone[[#This Row],[Company]]</f>
        <v>Samos Participacoes, Ltda.</v>
      </c>
      <c r="C102" s="19" t="s">
        <v>940</v>
      </c>
      <c r="D102" s="1" t="s">
        <v>711</v>
      </c>
      <c r="E102" s="2" t="s">
        <v>342</v>
      </c>
      <c r="F102" s="19" t="s">
        <v>341</v>
      </c>
      <c r="G102" s="1" t="s">
        <v>36</v>
      </c>
      <c r="H10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PR-SMG: PLU</v>
      </c>
      <c r="I10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PR-SMG: MG</v>
      </c>
      <c r="J10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PR-SMG: Brazil</v>
      </c>
      <c r="K102" s="1" t="s">
        <v>343</v>
      </c>
      <c r="L10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Belo Horizonte</v>
      </c>
      <c r="M10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MG</v>
      </c>
      <c r="N10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O102" s="2" t="s">
        <v>344</v>
      </c>
      <c r="P102" s="2" t="s">
        <v>345</v>
      </c>
      <c r="Q102" s="2" t="s">
        <v>346</v>
      </c>
      <c r="R102" s="18"/>
      <c r="S102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1</v>
      </c>
      <c r="T102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11</v>
      </c>
      <c r="U102" s="23" t="str">
        <f>IFERROR(TEXT(INDEX(mailing[#All],MATCH(phone[[#This Row],[Combined]],mailing[[#All],[combined]],0),MATCH("Sent",mailing[#Headers],0)),"MMM-DD-YYYY"),"")</f>
        <v>Mar-17-2022</v>
      </c>
      <c r="V102" s="18" t="str">
        <f>phone[[#This Row],[CONTACTFIRSTNAME]]&amp;"^"&amp;phone[[#This Row],[CONTACTLASTNAME]]&amp;"^"&amp;phone[[#This Row],[Column2]]</f>
        <v>Leonardo^de Vasconcelos Vieira^PR-SMG</v>
      </c>
      <c r="W102" s="18"/>
      <c r="X102" s="18"/>
      <c r="Y10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03" spans="1:29" ht="30" x14ac:dyDescent="0.25">
      <c r="B103" s="28" t="str">
        <f>phone[[#This Row],[Company]]</f>
        <v>Sunrise Jets</v>
      </c>
      <c r="C103" s="25" t="s">
        <v>2321</v>
      </c>
      <c r="E103" s="31" t="s">
        <v>3253</v>
      </c>
      <c r="F103" s="25"/>
      <c r="G103" s="28" t="s">
        <v>2400</v>
      </c>
      <c r="I103" s="31"/>
      <c r="J103" s="31"/>
      <c r="K103" s="28" t="s">
        <v>2030</v>
      </c>
      <c r="L103" s="31" t="str">
        <f>INDEX('Maintenance Facilities'!$A$1:$Q$36,MATCH(phone[[#This Row],[Phone number]],'Maintenance Facilities'!$L$1:$L$36,0),MATCH("City",'Maintenance Facilities'!$A$1:$Q$1,0))</f>
        <v>Westhampton Beach</v>
      </c>
      <c r="M103" s="28" t="str">
        <f>INDEX('Maintenance Facilities'!$A$1:$Q$36,MATCH(phone[[#This Row],[Phone number]],'Maintenance Facilities'!$L$1:$L$36,0),MATCH("State",'Maintenance Facilities'!$A$1:$Q$1,0))</f>
        <v>NY</v>
      </c>
      <c r="N103" s="28" t="str">
        <f>INDEX('Maintenance Facilities'!$A$1:$Q$36,MATCH(phone[[#This Row],[Phone number]],'Maintenance Facilities'!$L$1:$L$36,0),MATCH("Country",'Maintenance Facilities'!$A$1:$Q$1,0))</f>
        <v>United States</v>
      </c>
      <c r="O103" s="31" t="s">
        <v>22</v>
      </c>
      <c r="P103" s="27" t="s">
        <v>2320</v>
      </c>
      <c r="Q103" s="27" t="s">
        <v>156</v>
      </c>
      <c r="R103" s="28" t="s">
        <v>2244</v>
      </c>
      <c r="S103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03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03" s="33" t="str">
        <f>IFERROR(TEXT(INDEX(mailing[#All],MATCH(phone[[#This Row],[Combined]],mailing[[#All],[combined]],0),MATCH("Sent",mailing[#Headers],0)),"MMM-DD-YYYY"),"")</f>
        <v>Mar-24-2022</v>
      </c>
      <c r="V103" s="18" t="str">
        <f>phone[[#This Row],[CONTACTFIRSTNAME]]&amp;"^"&amp;phone[[#This Row],[CONTACTLASTNAME]]&amp;"^"&amp;phone[[#This Row],[Column2]]</f>
        <v>Robert^Cappellano^Your G150 Clients</v>
      </c>
      <c r="W103" s="18"/>
      <c r="X103" s="18"/>
      <c r="Y103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03" s="35">
        <v>1</v>
      </c>
    </row>
    <row r="104" spans="1:29" ht="30" x14ac:dyDescent="0.25">
      <c r="B104" s="28" t="str">
        <f>phone[[#This Row],[Company]]</f>
        <v>Sunwest Aviation</v>
      </c>
      <c r="C104" s="25" t="s">
        <v>2069</v>
      </c>
      <c r="E104" s="31" t="s">
        <v>3253</v>
      </c>
      <c r="F104" s="25"/>
      <c r="G104" s="28" t="s">
        <v>2400</v>
      </c>
      <c r="I104" s="31"/>
      <c r="J104" s="31"/>
      <c r="K104" s="28" t="s">
        <v>2016</v>
      </c>
      <c r="L104" s="28" t="str">
        <f>INDEX('Maintenance Facilities'!$A$1:$Q$36,MATCH(phone[[#This Row],[Phone number]],'Maintenance Facilities'!$L$1:$L$36,0),MATCH("City",'Maintenance Facilities'!$A$1:$Q$1,0))</f>
        <v>Calgary</v>
      </c>
      <c r="M104" s="28" t="str">
        <f>INDEX('Maintenance Facilities'!$A$1:$Q$36,MATCH(phone[[#This Row],[Phone number]],'Maintenance Facilities'!$L$1:$L$36,0),MATCH("State",'Maintenance Facilities'!$A$1:$Q$1,0))</f>
        <v>AB</v>
      </c>
      <c r="N104" s="28" t="str">
        <f>INDEX('Maintenance Facilities'!$A$1:$Q$36,MATCH(phone[[#This Row],[Phone number]],'Maintenance Facilities'!$L$1:$L$36,0),MATCH("Country",'Maintenance Facilities'!$A$1:$Q$1,0))</f>
        <v>Canada</v>
      </c>
      <c r="O104" s="31" t="s">
        <v>62</v>
      </c>
      <c r="P104" s="27" t="s">
        <v>2399</v>
      </c>
      <c r="Q104" s="27" t="s">
        <v>2212</v>
      </c>
      <c r="R104" s="28" t="s">
        <v>2229</v>
      </c>
      <c r="S104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04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04" s="33" t="str">
        <f>IFERROR(TEXT(INDEX(mailing[#All],MATCH(phone[[#This Row],[Combined]],mailing[[#All],[combined]],0),MATCH("Sent",mailing[#Headers],0)),"MMM-DD-YYYY"),"")</f>
        <v>Mar-24-2022</v>
      </c>
      <c r="V104" s="18" t="str">
        <f>phone[[#This Row],[CONTACTFIRSTNAME]]&amp;"^"&amp;phone[[#This Row],[CONTACTLASTNAME]]&amp;"^"&amp;phone[[#This Row],[Column2]]</f>
        <v>Director^of Maintenance^Your G150 Clients</v>
      </c>
      <c r="W104" s="18"/>
      <c r="X104" s="18"/>
      <c r="Y104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04" s="35">
        <v>1</v>
      </c>
    </row>
    <row r="105" spans="1:29" s="1" customFormat="1" ht="75" hidden="1" x14ac:dyDescent="0.25">
      <c r="A105" s="19">
        <v>269</v>
      </c>
      <c r="B105" s="1" t="str">
        <f>phone[[#This Row],[Company]]</f>
        <v>ADRO Servicios Aereos, SA</v>
      </c>
      <c r="C105" s="19" t="s">
        <v>945</v>
      </c>
      <c r="D105" s="1" t="s">
        <v>670</v>
      </c>
      <c r="E105" s="2" t="s">
        <v>356</v>
      </c>
      <c r="F105" s="19" t="s">
        <v>355</v>
      </c>
      <c r="G105" s="1" t="s">
        <v>29</v>
      </c>
      <c r="H10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XA-CPL: TLC</v>
      </c>
      <c r="I10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XA-CPL: </v>
      </c>
      <c r="J10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XA-CPL: Mexico</v>
      </c>
      <c r="K105" s="1" t="s">
        <v>357</v>
      </c>
      <c r="L105" s="2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Toluca, Ciudad de Mexico</v>
      </c>
      <c r="M10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0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O105" s="2" t="s">
        <v>946</v>
      </c>
      <c r="P105" s="2" t="s">
        <v>947</v>
      </c>
      <c r="Q105" s="2" t="s">
        <v>948</v>
      </c>
      <c r="R105" s="18"/>
      <c r="S105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05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05" s="23" t="str">
        <f>IFERROR(TEXT(INDEX(mailing[#All],MATCH(phone[[#This Row],[Combined]],mailing[[#All],[combined]],0),MATCH("Sent",mailing[#Headers],0)),"MMM-DD-YYYY"),"")&amp;IFERROR(CHAR(10)&amp;TEXT(INDEX(mailing[#All],MATCH(phone[[#This Row],[Combined 2]],mailing[[#All],[combined]],0),MATCH("Sent",mailing[#Headers],0)),"MMM-DD-YYYY"),"")&amp;IFERROR(CHAR(10)&amp;TEXT(INDEX(mailing[#All],MATCH(phone[[#This Row],[Combined 3]],mailing[[#All],[combined]],0),MATCH("Sent",mailing[#Headers],0)),"MMM-DD-YYYY"),"")</f>
        <v>Mar-17-2022</v>
      </c>
      <c r="V105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Emilio^Perez de Leon^XA-CPL</v>
      </c>
      <c r="W105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Lorena^
Martinez^XA-CPL</v>
      </c>
      <c r="X105" s="18"/>
      <c r="Y105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06" spans="1:29" s="1" customFormat="1" ht="45" hidden="1" x14ac:dyDescent="0.25">
      <c r="A106" s="19">
        <v>269</v>
      </c>
      <c r="B106" s="1" t="str">
        <f>phone[[#This Row],[Company]]</f>
        <v>ADRO Servicios Aereos, SA</v>
      </c>
      <c r="C106" s="19" t="s">
        <v>949</v>
      </c>
      <c r="D106" s="1" t="s">
        <v>711</v>
      </c>
      <c r="E106" s="2" t="s">
        <v>356</v>
      </c>
      <c r="F106" s="19" t="s">
        <v>355</v>
      </c>
      <c r="G106" s="1" t="s">
        <v>36</v>
      </c>
      <c r="H10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XA-CPL: TLC</v>
      </c>
      <c r="I10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XA-CPL: </v>
      </c>
      <c r="J10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XA-CPL: Mexico</v>
      </c>
      <c r="K106" s="1" t="s">
        <v>357</v>
      </c>
      <c r="L106" s="2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Toluca, Ciudad de Mexico</v>
      </c>
      <c r="M10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0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O106" s="2" t="s">
        <v>363</v>
      </c>
      <c r="P106" s="2" t="s">
        <v>364</v>
      </c>
      <c r="Q106" s="2" t="s">
        <v>365</v>
      </c>
      <c r="R106" s="18"/>
      <c r="S106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06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06" s="23" t="str">
        <f>IFERROR(TEXT(INDEX(mailing[#All],MATCH(phone[[#This Row],[Combined]],mailing[[#All],[combined]],0),MATCH("Sent",mailing[#Headers],0)),"MMM-DD-YYYY"),"")</f>
        <v>Mar-17-2022</v>
      </c>
      <c r="V106" s="18" t="str">
        <f>phone[[#This Row],[CONTACTFIRSTNAME]]&amp;"^"&amp;phone[[#This Row],[CONTACTLASTNAME]]&amp;"^"&amp;phone[[#This Row],[Column2]]</f>
        <v>Emilio^Perez de Leon^XA-CPL</v>
      </c>
      <c r="W106" s="18"/>
      <c r="X106" s="18"/>
      <c r="Y10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07" spans="1:29" ht="30" x14ac:dyDescent="0.25">
      <c r="B107" s="28" t="str">
        <f>phone[[#This Row],[Company]]</f>
        <v>Thornton Aviation</v>
      </c>
      <c r="C107" s="25" t="s">
        <v>2323</v>
      </c>
      <c r="E107" s="31" t="s">
        <v>3253</v>
      </c>
      <c r="F107" s="25"/>
      <c r="G107" s="28" t="s">
        <v>2400</v>
      </c>
      <c r="I107" s="31"/>
      <c r="J107" s="31"/>
      <c r="K107" s="28" t="s">
        <v>2031</v>
      </c>
      <c r="L107" s="28" t="str">
        <f>INDEX('Maintenance Facilities'!$A$1:$Q$36,MATCH(phone[[#This Row],[Phone number]],'Maintenance Facilities'!$L$1:$L$36,0),MATCH("City",'Maintenance Facilities'!$A$1:$Q$1,0))</f>
        <v>Van Nuys</v>
      </c>
      <c r="M107" s="28" t="str">
        <f>INDEX('Maintenance Facilities'!$A$1:$Q$36,MATCH(phone[[#This Row],[Phone number]],'Maintenance Facilities'!$L$1:$L$36,0),MATCH("State",'Maintenance Facilities'!$A$1:$Q$1,0))</f>
        <v>CA</v>
      </c>
      <c r="N107" s="28" t="str">
        <f>INDEX('Maintenance Facilities'!$A$1:$Q$36,MATCH(phone[[#This Row],[Phone number]],'Maintenance Facilities'!$L$1:$L$36,0),MATCH("Country",'Maintenance Facilities'!$A$1:$Q$1,0))</f>
        <v>United States</v>
      </c>
      <c r="O107" s="31" t="s">
        <v>2204</v>
      </c>
      <c r="P107" s="27" t="s">
        <v>2205</v>
      </c>
      <c r="Q107" s="27" t="s">
        <v>1093</v>
      </c>
      <c r="R107" s="28" t="s">
        <v>2245</v>
      </c>
      <c r="S107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07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07" s="33" t="str">
        <f>IFERROR(TEXT(INDEX(mailing[#All],MATCH(phone[[#This Row],[Combined]],mailing[[#All],[combined]],0),MATCH("Sent",mailing[#Headers],0)),"MMM-DD-YYYY"),"")</f>
        <v>Mar-24-2022</v>
      </c>
      <c r="V107" s="18" t="str">
        <f>phone[[#This Row],[CONTACTFIRSTNAME]]&amp;"^"&amp;phone[[#This Row],[CONTACTLASTNAME]]&amp;"^"&amp;phone[[#This Row],[Column2]]</f>
        <v>Tim^Johnston^Your G150 Clients</v>
      </c>
      <c r="W107" s="18"/>
      <c r="X107" s="18"/>
      <c r="Y107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07" s="35">
        <v>1</v>
      </c>
    </row>
    <row r="108" spans="1:29" ht="45" x14ac:dyDescent="0.25">
      <c r="B108" s="28" t="str">
        <f>phone[[#This Row],[Company]]</f>
        <v>West Star Aviation</v>
      </c>
      <c r="C108" s="25" t="s">
        <v>2343</v>
      </c>
      <c r="E108" s="31" t="s">
        <v>3253</v>
      </c>
      <c r="F108" s="25"/>
      <c r="G108" s="28" t="s">
        <v>2400</v>
      </c>
      <c r="I108" s="31"/>
      <c r="J108" s="31"/>
      <c r="K108" s="28" t="s">
        <v>2033</v>
      </c>
      <c r="L108" s="28" t="str">
        <f>INDEX('Maintenance Facilities'!$A$1:$Q$36,MATCH(phone[[#This Row],[Phone number]],'Maintenance Facilities'!$L$1:$L$36,0),MATCH("City",'Maintenance Facilities'!$A$1:$Q$1,0))</f>
        <v>Chattanooga</v>
      </c>
      <c r="M108" s="28" t="str">
        <f>INDEX('Maintenance Facilities'!$A$1:$Q$36,MATCH(phone[[#This Row],[Phone number]],'Maintenance Facilities'!$L$1:$L$36,0),MATCH("State",'Maintenance Facilities'!$A$1:$Q$1,0))</f>
        <v>TN</v>
      </c>
      <c r="N108" s="28" t="str">
        <f>INDEX('Maintenance Facilities'!$A$1:$Q$36,MATCH(phone[[#This Row],[Phone number]],'Maintenance Facilities'!$L$1:$L$36,0),MATCH("Country",'Maintenance Facilities'!$A$1:$Q$1,0))</f>
        <v>United States</v>
      </c>
      <c r="O108" s="31" t="s">
        <v>2207</v>
      </c>
      <c r="P108" s="27" t="s">
        <v>2208</v>
      </c>
      <c r="Q108" s="27"/>
      <c r="R108" s="28" t="s">
        <v>2247</v>
      </c>
      <c r="S108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08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08" s="33" t="str">
        <f>IFERROR(TEXT(INDEX(mailing[#All],MATCH(phone[[#This Row],[Combined]],mailing[[#All],[combined]],0),MATCH("Sent",mailing[#Headers],0)),"MMM-DD-YYYY"),"")</f>
        <v>Mar-24-2022</v>
      </c>
      <c r="V108" s="18" t="str">
        <f>phone[[#This Row],[CONTACTFIRSTNAME]]&amp;"^"&amp;phone[[#This Row],[CONTACTLASTNAME]]&amp;"^"&amp;phone[[#This Row],[Column2]]</f>
        <v>Will^Carroll^Your G150 Clients</v>
      </c>
      <c r="W108" s="18"/>
      <c r="X108" s="18"/>
      <c r="Y108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08" s="35">
        <v>1</v>
      </c>
      <c r="AC108" s="27" t="s">
        <v>3274</v>
      </c>
    </row>
    <row r="109" spans="1:29" ht="30" x14ac:dyDescent="0.25">
      <c r="B109" s="28" t="str">
        <f>phone[[#This Row],[Company]]</f>
        <v>West Star Aviation</v>
      </c>
      <c r="C109" s="25" t="s">
        <v>2344</v>
      </c>
      <c r="E109" s="31" t="s">
        <v>3253</v>
      </c>
      <c r="F109" s="25"/>
      <c r="G109" s="28" t="s">
        <v>2400</v>
      </c>
      <c r="I109" s="31"/>
      <c r="J109" s="31"/>
      <c r="K109" s="28" t="s">
        <v>2033</v>
      </c>
      <c r="L109" s="28" t="str">
        <f>INDEX('Maintenance Facilities'!$A$1:$Q$36,MATCH(phone[[#This Row],[Phone number]],'Maintenance Facilities'!$L$1:$L$36,0),MATCH("City",'Maintenance Facilities'!$A$1:$Q$1,0))</f>
        <v>East Alton</v>
      </c>
      <c r="M109" s="28" t="str">
        <f>INDEX('Maintenance Facilities'!$A$1:$Q$36,MATCH(phone[[#This Row],[Phone number]],'Maintenance Facilities'!$L$1:$L$36,0),MATCH("State",'Maintenance Facilities'!$A$1:$Q$1,0))</f>
        <v>IL</v>
      </c>
      <c r="N109" s="28" t="str">
        <f>INDEX('Maintenance Facilities'!$A$1:$Q$36,MATCH(phone[[#This Row],[Phone number]],'Maintenance Facilities'!$L$1:$L$36,0),MATCH("Country",'Maintenance Facilities'!$A$1:$Q$1,0))</f>
        <v>United States</v>
      </c>
      <c r="O109" s="31" t="s">
        <v>52</v>
      </c>
      <c r="P109" s="27" t="s">
        <v>2209</v>
      </c>
      <c r="Q109" s="27"/>
      <c r="R109" s="28" t="s">
        <v>2247</v>
      </c>
      <c r="S109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09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09" s="33" t="str">
        <f>IFERROR(TEXT(INDEX(mailing[#All],MATCH(phone[[#This Row],[Combined]],mailing[[#All],[combined]],0),MATCH("Sent",mailing[#Headers],0)),"MMM-DD-YYYY"),"")</f>
        <v>Mar-24-2022</v>
      </c>
      <c r="V109" s="18" t="str">
        <f>phone[[#This Row],[CONTACTFIRSTNAME]]&amp;"^"&amp;phone[[#This Row],[CONTACTLASTNAME]]&amp;"^"&amp;phone[[#This Row],[Column2]]</f>
        <v>John^Sonsoucie^Your G150 Clients</v>
      </c>
      <c r="W109" s="18"/>
      <c r="X109" s="18"/>
      <c r="Y109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09" s="35">
        <v>1</v>
      </c>
    </row>
    <row r="110" spans="1:29" ht="30" x14ac:dyDescent="0.25">
      <c r="B110" s="28" t="str">
        <f>phone[[#This Row],[Company]]</f>
        <v>West Star Aviation Inc.</v>
      </c>
      <c r="C110" s="25" t="s">
        <v>2328</v>
      </c>
      <c r="E110" s="31" t="s">
        <v>3253</v>
      </c>
      <c r="F110" s="25"/>
      <c r="G110" s="28" t="s">
        <v>2400</v>
      </c>
      <c r="I110" s="31"/>
      <c r="J110" s="31"/>
      <c r="K110" s="28" t="s">
        <v>2175</v>
      </c>
      <c r="L110" s="28" t="str">
        <f>INDEX('Maintenance Facilities'!$A$1:$Q$36,MATCH(phone[[#This Row],[Phone number]],'Maintenance Facilities'!$L$1:$L$36,0),MATCH("City",'Maintenance Facilities'!$A$1:$Q$1,0))</f>
        <v>Grand Junction</v>
      </c>
      <c r="M110" s="28" t="str">
        <f>INDEX('Maintenance Facilities'!$A$1:$Q$36,MATCH(phone[[#This Row],[Phone number]],'Maintenance Facilities'!$L$1:$L$36,0),MATCH("State",'Maintenance Facilities'!$A$1:$Q$1,0))</f>
        <v>CO</v>
      </c>
      <c r="N110" s="28" t="str">
        <f>INDEX('Maintenance Facilities'!$A$1:$Q$36,MATCH(phone[[#This Row],[Phone number]],'Maintenance Facilities'!$L$1:$L$36,0),MATCH("Country",'Maintenance Facilities'!$A$1:$Q$1,0))</f>
        <v>United States</v>
      </c>
      <c r="O110" s="31" t="s">
        <v>2210</v>
      </c>
      <c r="P110" s="27" t="s">
        <v>2211</v>
      </c>
      <c r="Q110" s="27"/>
      <c r="R110" s="28" t="s">
        <v>2247</v>
      </c>
      <c r="S110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10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10" s="33" t="str">
        <f>IFERROR(TEXT(INDEX(mailing[#All],MATCH(phone[[#This Row],[Combined]],mailing[[#All],[combined]],0),MATCH("Sent",mailing[#Headers],0)),"MMM-DD-YYYY"),"")</f>
        <v>Mar-24-2022</v>
      </c>
      <c r="V110" s="18" t="str">
        <f>phone[[#This Row],[CONTACTFIRSTNAME]]&amp;"^"&amp;phone[[#This Row],[CONTACTLASTNAME]]&amp;"^"&amp;phone[[#This Row],[Column2]]</f>
        <v>Jon^Toms^Your G150 Clients</v>
      </c>
      <c r="W110" s="18"/>
      <c r="X110" s="18"/>
      <c r="Y110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10" s="35">
        <v>1</v>
      </c>
    </row>
    <row r="111" spans="1:29" ht="30" x14ac:dyDescent="0.25">
      <c r="B111" s="28" t="str">
        <f>phone[[#This Row],[Company]]</f>
        <v>West Star Aviation Inc.</v>
      </c>
      <c r="C111" s="25" t="s">
        <v>2327</v>
      </c>
      <c r="E111" s="31" t="s">
        <v>3253</v>
      </c>
      <c r="F111" s="25"/>
      <c r="G111" s="28" t="s">
        <v>2400</v>
      </c>
      <c r="I111" s="31"/>
      <c r="J111" s="31"/>
      <c r="K111" s="28" t="s">
        <v>2175</v>
      </c>
      <c r="L111" s="28" t="str">
        <f>INDEX('Maintenance Facilities'!$A$1:$Q$36,MATCH(phone[[#This Row],[Phone number]],'Maintenance Facilities'!$L$1:$L$36,0),MATCH("City",'Maintenance Facilities'!$A$1:$Q$1,0))</f>
        <v>Grand Junction</v>
      </c>
      <c r="M111" s="28" t="str">
        <f>INDEX('Maintenance Facilities'!$A$1:$Q$36,MATCH(phone[[#This Row],[Phone number]],'Maintenance Facilities'!$L$1:$L$36,0),MATCH("State",'Maintenance Facilities'!$A$1:$Q$1,0))</f>
        <v>CO</v>
      </c>
      <c r="N111" s="28" t="str">
        <f>INDEX('Maintenance Facilities'!$A$1:$Q$36,MATCH(phone[[#This Row],[Phone number]],'Maintenance Facilities'!$L$1:$L$36,0),MATCH("Country",'Maintenance Facilities'!$A$1:$Q$1,0))</f>
        <v>United States</v>
      </c>
      <c r="O111" s="31" t="s">
        <v>39</v>
      </c>
      <c r="P111" s="27" t="s">
        <v>2325</v>
      </c>
      <c r="Q111" s="27" t="s">
        <v>2303</v>
      </c>
      <c r="R111" s="28" t="s">
        <v>2247</v>
      </c>
      <c r="S111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11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11" s="33" t="str">
        <f>IFERROR(TEXT(INDEX(mailing[#All],MATCH(phone[[#This Row],[Combined]],mailing[[#All],[combined]],0),MATCH("Sent",mailing[#Headers],0)),"MMM-DD-YYYY"),"")</f>
        <v>Mar-24-2022</v>
      </c>
      <c r="V111" s="18" t="str">
        <f>phone[[#This Row],[CONTACTFIRSTNAME]]&amp;"^"&amp;phone[[#This Row],[CONTACTLASTNAME]]&amp;"^"&amp;phone[[#This Row],[Column2]]</f>
        <v>David^Krogman^Your G150 Clients</v>
      </c>
      <c r="W111" s="18"/>
      <c r="X111" s="18"/>
      <c r="Y111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11" s="35">
        <v>1</v>
      </c>
    </row>
    <row r="112" spans="1:29" ht="45" x14ac:dyDescent="0.25">
      <c r="A112" s="25" t="str">
        <f>IFERROR(LEFT(phone[[#This Row],[Serial Number]],SEARCH(",",phone[[#This Row],[Serial Number]])-1),phone[[#This Row],[Serial Number]])</f>
        <v>234</v>
      </c>
      <c r="B112" s="28" t="str">
        <f>phone[[#This Row],[Company]]</f>
        <v>ATG Aviation, LLC</v>
      </c>
      <c r="C112" s="25"/>
      <c r="D112" s="26" t="s">
        <v>3231</v>
      </c>
      <c r="E112" s="31" t="s">
        <v>181</v>
      </c>
      <c r="F112" s="25" t="str">
        <f>INDEX($E$2:$F$239,MATCH(phone[[#This Row],[Column2]],$E$2:$E$239,0),2)</f>
        <v>234</v>
      </c>
      <c r="G112" s="28" t="s">
        <v>180</v>
      </c>
      <c r="H11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N511CT: </v>
      </c>
      <c r="I112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f>
        <v xml:space="preserve">N511CT: </v>
      </c>
      <c r="J112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f>
        <v>N511CT: United States</v>
      </c>
      <c r="K112" s="28" t="s">
        <v>1416</v>
      </c>
      <c r="L112" s="2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Shoal Creek</v>
      </c>
      <c r="M112" s="2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AL</v>
      </c>
      <c r="N112" s="2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12" s="31" t="s">
        <v>1420</v>
      </c>
      <c r="P112" s="27" t="s">
        <v>1421</v>
      </c>
      <c r="Q112" s="27" t="s">
        <v>156</v>
      </c>
      <c r="R112" s="28" t="str">
        <f>IFERROR(INDEX(JETNET[#All],MATCH(,JETNET[[#All],[COMPANYNAME]],0),MATCH("COMPWEBADDRESS",JETNET[#Headers],0)),"")</f>
        <v/>
      </c>
      <c r="S112" s="29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
</v>
      </c>
      <c r="T112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12" s="33" t="str">
        <f>IFERROR(TEXT(INDEX(mailing[#All],MATCH(phone[[#This Row],[Combined]],mailing[[#All],[combined]],0),MATCH("Sent",mailing[#Headers],0)),"MMM-DD-YYYY"),"")</f>
        <v>Mar-17-2022</v>
      </c>
      <c r="V112" s="18" t="str">
        <f>phone[[#This Row],[CONTACTFIRSTNAME]]&amp;"^"&amp;phone[[#This Row],[CONTACTLASTNAME]]&amp;"^"&amp;phone[[#This Row],[Column2]]</f>
        <v>Matthew^Hogan^N511CT</v>
      </c>
      <c r="W112" s="18" t="str">
        <f>SUBSTITUTE(phone[[#This Row],[CONTACTFIRSTNAME]],CHAR(10),"#",2)</f>
        <v>Matthew</v>
      </c>
      <c r="X112" s="18" t="str">
        <f>"Leonardo"&amp;"^"&amp;"de Vasconcelos Vieira"&amp;"^"&amp;phone[[#This Row],[Column2]]</f>
        <v>Leonardo^de Vasconcelos Vieira^N511CT</v>
      </c>
      <c r="Y112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12" s="49">
        <v>1</v>
      </c>
    </row>
    <row r="113" spans="1:26" ht="45" x14ac:dyDescent="0.25">
      <c r="A113" s="25" t="str">
        <f>IFERROR(LEFT(phone[[#This Row],[Serial Number]],SEARCH(",",phone[[#This Row],[Serial Number]])-1),phone[[#This Row],[Serial Number]])</f>
        <v>303</v>
      </c>
      <c r="B113" s="28" t="str">
        <f>phone[[#This Row],[Company]]</f>
        <v>Flowers Foods, Inc.</v>
      </c>
      <c r="C113" s="25"/>
      <c r="D113" s="26" t="s">
        <v>3231</v>
      </c>
      <c r="E113" s="31" t="s">
        <v>1901</v>
      </c>
      <c r="F113" s="25" t="s">
        <v>3227</v>
      </c>
      <c r="G113" s="28" t="s">
        <v>639</v>
      </c>
      <c r="H11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N13WF: TVI
N12WF: TVI</v>
      </c>
      <c r="I113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f>
        <v>N13WF: GA
N12WF: GA</v>
      </c>
      <c r="J113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f>
        <v>N13WF: United States
N12WF: United States</v>
      </c>
      <c r="K113" s="28" t="s">
        <v>1808</v>
      </c>
      <c r="L113" s="2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Thomasville</v>
      </c>
      <c r="M113" s="2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GA</v>
      </c>
      <c r="N113" s="2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13" s="31" t="s">
        <v>52</v>
      </c>
      <c r="P113" s="27" t="s">
        <v>1812</v>
      </c>
      <c r="Q113" s="27" t="s">
        <v>1093</v>
      </c>
      <c r="R113" s="55" t="s">
        <v>3228</v>
      </c>
      <c r="S113" s="29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
</v>
      </c>
      <c r="T113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13" s="33" t="str">
        <f>IFERROR(TEXT(INDEX(mailing[#All],MATCH(phone[[#This Row],[Combined]],mailing[[#All],[combined]],0),MATCH("Sent",mailing[#Headers],0)),"MMM-DD-YYYY"),"")</f>
        <v>Mar-17-2022</v>
      </c>
      <c r="V113" s="18" t="str">
        <f>phone[[#This Row],[CONTACTFIRSTNAME]]&amp;"^"&amp;phone[[#This Row],[CONTACTLASTNAME]]&amp;"^"&amp;phone[[#This Row],[Column2]]</f>
        <v>John^Lohmueller^N13WF, N12WF</v>
      </c>
      <c r="W113" s="18" t="str">
        <f>SUBSTITUTE(phone[[#This Row],[CONTACTFIRSTNAME]],CHAR(10),"#",2)</f>
        <v>John</v>
      </c>
      <c r="X113" s="18" t="str">
        <f>"Leonardo"&amp;"^"&amp;"de Vasconcelos Vieira"&amp;"^"&amp;phone[[#This Row],[Column2]]</f>
        <v>Leonardo^de Vasconcelos Vieira^N13WF, N12WF</v>
      </c>
      <c r="Y113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13" s="49">
        <v>1</v>
      </c>
    </row>
    <row r="114" spans="1:26" ht="45" x14ac:dyDescent="0.25">
      <c r="A114" s="25" t="str">
        <f>IFERROR(LEFT(phone[[#This Row],[Serial Number]],SEARCH(",",phone[[#This Row],[Serial Number]])-1),phone[[#This Row],[Serial Number]])</f>
        <v>295</v>
      </c>
      <c r="B114" s="28" t="str">
        <f>phone[[#This Row],[Company]]</f>
        <v>Franklin Transportation Group, LLC</v>
      </c>
      <c r="C114" s="25"/>
      <c r="D114" s="26" t="s">
        <v>3231</v>
      </c>
      <c r="E114" s="31" t="s">
        <v>498</v>
      </c>
      <c r="F114" s="25" t="str">
        <f>INDEX($E$2:$F$239,MATCH(phone[[#This Row],[Column2]],$E$2:$E$239,0),2)</f>
        <v>295</v>
      </c>
      <c r="G114" s="28" t="s">
        <v>180</v>
      </c>
      <c r="H11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N20TW: </v>
      </c>
      <c r="I114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f>
        <v xml:space="preserve">N20TW: </v>
      </c>
      <c r="J114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f>
        <v>N20TW: United States</v>
      </c>
      <c r="K114" s="28" t="s">
        <v>1755</v>
      </c>
      <c r="L114" s="2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Chambersburg</v>
      </c>
      <c r="M114" s="2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PA</v>
      </c>
      <c r="N114" s="2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14" s="31" t="s">
        <v>1758</v>
      </c>
      <c r="P114" s="27" t="s">
        <v>1759</v>
      </c>
      <c r="Q114" s="27" t="s">
        <v>156</v>
      </c>
      <c r="R114" s="28" t="str">
        <f>IFERROR(INDEX(JETNET[#All],MATCH(,JETNET[[#All],[COMPANYNAME]],0),MATCH("COMPWEBADDRESS",JETNET[#Headers],0)),"")</f>
        <v/>
      </c>
      <c r="S114" s="29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
</v>
      </c>
      <c r="T114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14" s="33" t="str">
        <f>IFERROR(TEXT(INDEX(mailing[#All],MATCH(phone[[#This Row],[Combined]],mailing[[#All],[combined]],0),MATCH("Sent",mailing[#Headers],0)),"MMM-DD-YYYY"),"")</f>
        <v>Mar-17-2022</v>
      </c>
      <c r="V114" s="18" t="str">
        <f>phone[[#This Row],[CONTACTFIRSTNAME]]&amp;"^"&amp;phone[[#This Row],[CONTACTLASTNAME]]&amp;"^"&amp;phone[[#This Row],[Column2]]</f>
        <v>Colby^Nitterhouse^N20TW</v>
      </c>
      <c r="W114" s="18" t="str">
        <f>SUBSTITUTE(phone[[#This Row],[CONTACTFIRSTNAME]],CHAR(10),"#",2)</f>
        <v>Colby</v>
      </c>
      <c r="X114" s="18" t="str">
        <f>"Leonardo"&amp;"^"&amp;"de Vasconcelos Vieira"&amp;"^"&amp;phone[[#This Row],[Column2]]</f>
        <v>Leonardo^de Vasconcelos Vieira^N20TW</v>
      </c>
      <c r="Y114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14" s="49">
        <v>1</v>
      </c>
    </row>
    <row r="115" spans="1:26" ht="45" x14ac:dyDescent="0.25">
      <c r="A115" s="25" t="str">
        <f ca="1">IFERROR(LEFT(phone[[#This Row],[Serial Number]],SEARCH(",",phone[[#This Row],[Serial Number]])-1),phone[[#This Row],[Serial Number]])</f>
        <v>278</v>
      </c>
      <c r="B115" s="28" t="str">
        <f>phone[[#This Row],[Company]]</f>
        <v>Frank's Management Company, LLC</v>
      </c>
      <c r="C115" s="25"/>
      <c r="D115" s="26" t="s">
        <v>3231</v>
      </c>
      <c r="E115" s="31" t="s">
        <v>978</v>
      </c>
      <c r="F115" s="25" t="str">
        <f ca="1">INDEX($E$2:$F$239,MATCH(phone[[#This Row],[Column2]],$E$2:$E$239,0),2)</f>
        <v>278</v>
      </c>
      <c r="G115" s="28" t="s">
        <v>639</v>
      </c>
      <c r="H11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N700FA: SHV</v>
      </c>
      <c r="I115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f>
        <v>N700FA: LA</v>
      </c>
      <c r="J115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f>
        <v>N700FA: United States</v>
      </c>
      <c r="K115" s="28" t="s">
        <v>1653</v>
      </c>
      <c r="L115" s="2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Shreveport</v>
      </c>
      <c r="M115" s="2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LA</v>
      </c>
      <c r="N115" s="2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15" s="31" t="s">
        <v>32</v>
      </c>
      <c r="P115" s="27" t="s">
        <v>619</v>
      </c>
      <c r="Q115" s="27" t="s">
        <v>85</v>
      </c>
      <c r="R115" s="28" t="str">
        <f>IFERROR(INDEX(JETNET[#All],MATCH(,JETNET[[#All],[COMPANYNAME]],0),MATCH("COMPWEBADDRESS",JETNET[#Headers],0)),"")</f>
        <v/>
      </c>
      <c r="S115" s="29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
</v>
      </c>
      <c r="T115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15" s="33" t="str">
        <f>IFERROR(TEXT(INDEX(mailing[#All],MATCH(phone[[#This Row],[Combined]],mailing[[#All],[combined]],0),MATCH("Sent",mailing[#Headers],0)),"MMM-DD-YYYY"),"")</f>
        <v>Mar-17-2022</v>
      </c>
      <c r="V115" s="18" t="str">
        <f>phone[[#This Row],[CONTACTFIRSTNAME]]&amp;"^"&amp;phone[[#This Row],[CONTACTLASTNAME]]&amp;"^"&amp;phone[[#This Row],[Column2]]</f>
        <v>Kevin^Jones^N700FA</v>
      </c>
      <c r="W115" s="18" t="str">
        <f>SUBSTITUTE(phone[[#This Row],[CONTACTFIRSTNAME]],CHAR(10),"#",2)</f>
        <v>Kevin</v>
      </c>
      <c r="X115" s="18" t="str">
        <f>"Leonardo"&amp;"^"&amp;"de Vasconcelos Vieira"&amp;"^"&amp;phone[[#This Row],[Column2]]</f>
        <v>Leonardo^de Vasconcelos Vieira^N700FA</v>
      </c>
      <c r="Y115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15" s="49">
        <v>1</v>
      </c>
    </row>
    <row r="116" spans="1:26" ht="45" x14ac:dyDescent="0.25">
      <c r="A116" s="25" t="str">
        <f>IFERROR(LEFT(phone[[#This Row],[Serial Number]],SEARCH(",",phone[[#This Row],[Serial Number]])-1),phone[[#This Row],[Serial Number]])</f>
        <v>257</v>
      </c>
      <c r="B116" s="28" t="str">
        <f>phone[[#This Row],[Company]]</f>
        <v>NAC Flight Service, LLC</v>
      </c>
      <c r="C116" s="25"/>
      <c r="D116" s="26" t="s">
        <v>3231</v>
      </c>
      <c r="E116" s="31" t="s">
        <v>305</v>
      </c>
      <c r="F116" s="25" t="str">
        <f>INDEX($E$2:$F$239,MATCH(phone[[#This Row],[Column2]],$E$2:$E$239,0),2)</f>
        <v>257</v>
      </c>
      <c r="G116" s="28" t="s">
        <v>57</v>
      </c>
      <c r="H11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N469DM: 8M1</v>
      </c>
      <c r="I116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f>
        <v>N469DM: MS</v>
      </c>
      <c r="J116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f>
        <v>N469DM: United States</v>
      </c>
      <c r="K116" s="28" t="s">
        <v>1550</v>
      </c>
      <c r="L116" s="2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Madison</v>
      </c>
      <c r="M116" s="2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MS</v>
      </c>
      <c r="N116" s="2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16" s="31" t="s">
        <v>1553</v>
      </c>
      <c r="P116" s="27" t="s">
        <v>1554</v>
      </c>
      <c r="Q116" s="27" t="s">
        <v>156</v>
      </c>
      <c r="R116" s="28" t="str">
        <f>IFERROR(INDEX(JETNET[#All],MATCH(,JETNET[[#All],[COMPANYNAME]],0),MATCH("COMPWEBADDRESS",JETNET[#Headers],0)),"")</f>
        <v/>
      </c>
      <c r="S116" s="29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
</v>
      </c>
      <c r="T116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16" s="33" t="str">
        <f>IFERROR(TEXT(INDEX(mailing[#All],MATCH(phone[[#This Row],[Combined]],mailing[[#All],[combined]],0),MATCH("Sent",mailing[#Headers],0)),"MMM-DD-YYYY"),"")</f>
        <v>Mar-17-2022</v>
      </c>
      <c r="V116" s="18" t="str">
        <f>phone[[#This Row],[CONTACTFIRSTNAME]]&amp;"^"&amp;phone[[#This Row],[CONTACTLASTNAME]]&amp;"^"&amp;phone[[#This Row],[Column2]]</f>
        <v>Walter^Elliott^N469DM</v>
      </c>
      <c r="W116" s="18" t="str">
        <f>SUBSTITUTE(phone[[#This Row],[CONTACTFIRSTNAME]],CHAR(10),"#",2)</f>
        <v>Walter</v>
      </c>
      <c r="X116" s="18" t="str">
        <f>"Leonardo"&amp;"^"&amp;"de Vasconcelos Vieira"&amp;"^"&amp;phone[[#This Row],[Column2]]</f>
        <v>Leonardo^de Vasconcelos Vieira^N469DM</v>
      </c>
      <c r="Y116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16" s="49">
        <v>1</v>
      </c>
    </row>
    <row r="117" spans="1:26" ht="45" x14ac:dyDescent="0.25">
      <c r="A117" s="25" t="str">
        <f>IFERROR(LEFT(phone[[#This Row],[Serial Number]],SEARCH(",",phone[[#This Row],[Serial Number]])-1),phone[[#This Row],[Serial Number]])</f>
        <v>295</v>
      </c>
      <c r="B117" s="28" t="str">
        <f>phone[[#This Row],[Company]]</f>
        <v>SJ Aviation, LLC</v>
      </c>
      <c r="C117" s="25"/>
      <c r="D117" s="26" t="s">
        <v>3231</v>
      </c>
      <c r="E117" s="31" t="s">
        <v>498</v>
      </c>
      <c r="F117" s="25" t="str">
        <f>INDEX($E$2:$F$239,MATCH(phone[[#This Row],[Column2]],$E$2:$E$239,0),2)</f>
        <v>295</v>
      </c>
      <c r="G117" s="28" t="s">
        <v>180</v>
      </c>
      <c r="H11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N20TW: </v>
      </c>
      <c r="I117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f>
        <v xml:space="preserve">N20TW: </v>
      </c>
      <c r="J117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f>
        <v>N20TW: United States</v>
      </c>
      <c r="K117" s="28" t="s">
        <v>1772</v>
      </c>
      <c r="L117" s="2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Atlanta</v>
      </c>
      <c r="M117" s="2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GA</v>
      </c>
      <c r="N117" s="2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17" s="31" t="s">
        <v>1774</v>
      </c>
      <c r="P117" s="27" t="s">
        <v>1775</v>
      </c>
      <c r="Q117" s="27" t="s">
        <v>156</v>
      </c>
      <c r="R117" s="28" t="str">
        <f>IFERROR(INDEX(JETNET[#All],MATCH(,JETNET[[#All],[COMPANYNAME]],0),MATCH("COMPWEBADDRESS",JETNET[#Headers],0)),"")</f>
        <v/>
      </c>
      <c r="S117" s="29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
</v>
      </c>
      <c r="T117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17" s="33" t="str">
        <f>IFERROR(TEXT(INDEX(mailing[#All],MATCH(phone[[#This Row],[Combined]],mailing[[#All],[combined]],0),MATCH("Sent",mailing[#Headers],0)),"MMM-DD-YYYY"),"")</f>
        <v>Mar-17-2022</v>
      </c>
      <c r="V117" s="18" t="str">
        <f>phone[[#This Row],[CONTACTFIRSTNAME]]&amp;"^"&amp;phone[[#This Row],[CONTACTLASTNAME]]&amp;"^"&amp;phone[[#This Row],[Column2]]</f>
        <v>Jack^Draughon^N20TW</v>
      </c>
      <c r="W117" s="18" t="str">
        <f>SUBSTITUTE(phone[[#This Row],[CONTACTFIRSTNAME]],CHAR(10),"#",2)</f>
        <v>Jack</v>
      </c>
      <c r="X117" s="18" t="str">
        <f>"Leonardo"&amp;"^"&amp;"de Vasconcelos Vieira"&amp;"^"&amp;phone[[#This Row],[Column2]]</f>
        <v>Leonardo^de Vasconcelos Vieira^N20TW</v>
      </c>
      <c r="Y117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17" s="49">
        <v>1</v>
      </c>
    </row>
    <row r="118" spans="1:26" ht="45" x14ac:dyDescent="0.25">
      <c r="A118" s="25" t="str">
        <f>IFERROR(LEFT(phone[[#This Row],[Serial Number]],SEARCH(",",phone[[#This Row],[Serial Number]])-1),phone[[#This Row],[Serial Number]])</f>
        <v>234</v>
      </c>
      <c r="B118" s="28" t="str">
        <f>phone[[#This Row],[Company]]</f>
        <v>Society Street Partners, LLC</v>
      </c>
      <c r="C118" s="25"/>
      <c r="D118" s="26" t="s">
        <v>3231</v>
      </c>
      <c r="E118" s="31" t="s">
        <v>181</v>
      </c>
      <c r="F118" s="25" t="str">
        <f>INDEX($E$2:$F$239,MATCH(phone[[#This Row],[Column2]],$E$2:$E$239,0),2)</f>
        <v>234</v>
      </c>
      <c r="G118" s="28" t="s">
        <v>180</v>
      </c>
      <c r="H11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N511CT: </v>
      </c>
      <c r="I118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f>
        <v xml:space="preserve">N511CT: </v>
      </c>
      <c r="J118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f>
        <v>N511CT: United States</v>
      </c>
      <c r="K118" s="28" t="s">
        <v>1432</v>
      </c>
      <c r="L118" s="2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Greensboro</v>
      </c>
      <c r="M118" s="2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NC</v>
      </c>
      <c r="N118" s="2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18" s="31" t="s">
        <v>294</v>
      </c>
      <c r="P118" s="27" t="s">
        <v>1435</v>
      </c>
      <c r="Q118" s="27" t="s">
        <v>156</v>
      </c>
      <c r="R118" s="28" t="str">
        <f>IFERROR(INDEX(JETNET[#All],MATCH(,JETNET[[#All],[COMPANYNAME]],0),MATCH("COMPWEBADDRESS",JETNET[#Headers],0)),"")</f>
        <v/>
      </c>
      <c r="S118" s="29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
</v>
      </c>
      <c r="T118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18" s="33" t="str">
        <f>IFERROR(TEXT(INDEX(mailing[#All],MATCH(phone[[#This Row],[Combined]],mailing[[#All],[combined]],0),MATCH("Sent",mailing[#Headers],0)),"MMM-DD-YYYY"),"")</f>
        <v>Mar-17-2022</v>
      </c>
      <c r="V118" s="18" t="str">
        <f>phone[[#This Row],[CONTACTFIRSTNAME]]&amp;"^"&amp;phone[[#This Row],[CONTACTLASTNAME]]&amp;"^"&amp;phone[[#This Row],[Column2]]</f>
        <v>Matt^Soule^N511CT</v>
      </c>
      <c r="W118" s="18" t="str">
        <f>SUBSTITUTE(phone[[#This Row],[CONTACTFIRSTNAME]],CHAR(10),"#",2)</f>
        <v>Matt</v>
      </c>
      <c r="X118" s="18" t="str">
        <f>"Leonardo"&amp;"^"&amp;"de Vasconcelos Vieira"&amp;"^"&amp;phone[[#This Row],[Column2]]</f>
        <v>Leonardo^de Vasconcelos Vieira^N511CT</v>
      </c>
      <c r="Y118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18" s="49">
        <v>1</v>
      </c>
    </row>
    <row r="119" spans="1:26" ht="45.75" customHeight="1" x14ac:dyDescent="0.25">
      <c r="A119" s="25" t="str">
        <f>IFERROR(LEFT(phone[[#This Row],[Serial Number]],SEARCH(",",phone[[#This Row],[Serial Number]])-1),phone[[#This Row],[Serial Number]])</f>
        <v>234</v>
      </c>
      <c r="B119" s="28" t="str">
        <f>phone[[#This Row],[Company]]</f>
        <v>Waldec Foods, LLC</v>
      </c>
      <c r="C119" s="25"/>
      <c r="D119" s="26" t="s">
        <v>3231</v>
      </c>
      <c r="E119" s="31" t="s">
        <v>181</v>
      </c>
      <c r="F119" s="25" t="str">
        <f>INDEX($E$2:$F$239,MATCH(phone[[#This Row],[Column2]],$E$2:$E$239,0),2)</f>
        <v>234</v>
      </c>
      <c r="G119" s="28" t="s">
        <v>180</v>
      </c>
      <c r="H11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N511CT: </v>
      </c>
      <c r="I119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f>
        <v xml:space="preserve">N511CT: </v>
      </c>
      <c r="J119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f>
        <v>N511CT: United States</v>
      </c>
      <c r="K119" s="28" t="s">
        <v>1436</v>
      </c>
      <c r="L119" s="2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Tampa</v>
      </c>
      <c r="M119" s="2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FL</v>
      </c>
      <c r="N119" s="2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19" s="31" t="s">
        <v>161</v>
      </c>
      <c r="P119" s="27" t="s">
        <v>1439</v>
      </c>
      <c r="Q119" s="27" t="s">
        <v>156</v>
      </c>
      <c r="R119" s="28" t="str">
        <f>IFERROR(INDEX(JETNET[#All],MATCH(,JETNET[[#All],[COMPANYNAME]],0),MATCH("COMPWEBADDRESS",JETNET[#Headers],0)),"")</f>
        <v/>
      </c>
      <c r="S119" s="29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
</v>
      </c>
      <c r="T119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19" s="33" t="str">
        <f>IFERROR(TEXT(INDEX(mailing[#All],MATCH(phone[[#This Row],[Combined]],mailing[[#All],[combined]],0),MATCH("Sent",mailing[#Headers],0)),"MMM-DD-YYYY"),"")</f>
        <v>Mar-17-2022</v>
      </c>
      <c r="V119" s="18" t="str">
        <f>phone[[#This Row],[CONTACTFIRSTNAME]]&amp;"^"&amp;phone[[#This Row],[CONTACTLASTNAME]]&amp;"^"&amp;phone[[#This Row],[Column2]]</f>
        <v>Thomas^Wallace^N511CT</v>
      </c>
      <c r="W119" s="18" t="str">
        <f>SUBSTITUTE(phone[[#This Row],[CONTACTFIRSTNAME]],CHAR(10),"#",2)</f>
        <v>Thomas</v>
      </c>
      <c r="X119" s="18" t="str">
        <f>"Leonardo"&amp;"^"&amp;"de Vasconcelos Vieira"&amp;"^"&amp;phone[[#This Row],[Column2]]</f>
        <v>Leonardo^de Vasconcelos Vieira^N511CT</v>
      </c>
      <c r="Y119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19" s="49">
        <v>1</v>
      </c>
    </row>
    <row r="120" spans="1:26" s="1" customFormat="1" ht="31.5" hidden="1" customHeight="1" x14ac:dyDescent="0.25">
      <c r="A120" s="19">
        <v>280</v>
      </c>
      <c r="B120" s="1" t="str">
        <f>phone[[#This Row],[Company]]</f>
        <v>K-Air Charters</v>
      </c>
      <c r="C120" s="19" t="s">
        <v>983</v>
      </c>
      <c r="D120" s="1" t="s">
        <v>706</v>
      </c>
      <c r="E120" s="2" t="s">
        <v>402</v>
      </c>
      <c r="F120" s="19" t="s">
        <v>401</v>
      </c>
      <c r="G120" s="1" t="s">
        <v>213</v>
      </c>
      <c r="H12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VT-GKB: AMD</v>
      </c>
      <c r="I12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VT-GKB: </v>
      </c>
      <c r="J12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VT-GKB: India</v>
      </c>
      <c r="K120" s="1" t="s">
        <v>403</v>
      </c>
      <c r="L12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Kochi, Kerala</v>
      </c>
      <c r="M12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2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India</v>
      </c>
      <c r="O120" s="2" t="s">
        <v>405</v>
      </c>
      <c r="P120" s="2" t="s">
        <v>406</v>
      </c>
      <c r="Q120" s="2" t="s">
        <v>62</v>
      </c>
      <c r="R120" s="18" t="s">
        <v>1669</v>
      </c>
      <c r="S120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20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120" s="23" t="str">
        <f>IFERROR(TEXT(INDEX(mailing[#All],MATCH(phone[[#This Row],[Combined]],mailing[[#All],[combined]],0),MATCH("Sent",mailing[#Headers],0)),"MMM-DD-YYYY"),"")</f>
        <v>Mar-17-2022</v>
      </c>
      <c r="V120" s="18" t="str">
        <f>phone[[#This Row],[CONTACTFIRSTNAME]]&amp;"^"&amp;phone[[#This Row],[CONTACTLASTNAME]]&amp;"^"&amp;phone[[#This Row],[Column2]]</f>
        <v>Koshy^Varghese^VT-GKB</v>
      </c>
      <c r="W120" s="18"/>
      <c r="X120" s="18"/>
      <c r="Y12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1" spans="1:26" s="1" customFormat="1" ht="31.5" hidden="1" customHeight="1" x14ac:dyDescent="0.25">
      <c r="A121" s="19">
        <v>280</v>
      </c>
      <c r="B121" s="1" t="str">
        <f>phone[[#This Row],[Company]]</f>
        <v>K-Air Charters</v>
      </c>
      <c r="C121" s="19" t="s">
        <v>985</v>
      </c>
      <c r="D121" s="1" t="s">
        <v>711</v>
      </c>
      <c r="E121" s="2" t="s">
        <v>402</v>
      </c>
      <c r="F121" s="19" t="s">
        <v>401</v>
      </c>
      <c r="G121" s="1" t="s">
        <v>213</v>
      </c>
      <c r="H12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VT-GKB: AMD</v>
      </c>
      <c r="I12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VT-GKB: </v>
      </c>
      <c r="J12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VT-GKB: India</v>
      </c>
      <c r="K121" s="1" t="s">
        <v>403</v>
      </c>
      <c r="L12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Kochi, Kerala</v>
      </c>
      <c r="M12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2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India</v>
      </c>
      <c r="O121" s="2" t="s">
        <v>405</v>
      </c>
      <c r="P121" s="2" t="s">
        <v>406</v>
      </c>
      <c r="Q121" s="2" t="s">
        <v>62</v>
      </c>
      <c r="R121" s="18" t="s">
        <v>1669</v>
      </c>
      <c r="S121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21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121" s="23" t="str">
        <f>IFERROR(TEXT(INDEX(mailing[#All],MATCH(phone[[#This Row],[Combined]],mailing[[#All],[combined]],0),MATCH("Sent",mailing[#Headers],0)),"MMM-DD-YYYY"),"")</f>
        <v>Mar-17-2022</v>
      </c>
      <c r="V121" s="18" t="str">
        <f>phone[[#This Row],[CONTACTFIRSTNAME]]&amp;"^"&amp;phone[[#This Row],[CONTACTLASTNAME]]&amp;"^"&amp;phone[[#This Row],[Column2]]</f>
        <v>Koshy^Varghese^VT-GKB</v>
      </c>
      <c r="W121" s="18"/>
      <c r="X121" s="18"/>
      <c r="Y12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2" spans="1:26" s="1" customFormat="1" ht="31.5" hidden="1" customHeight="1" x14ac:dyDescent="0.25">
      <c r="A122" s="19">
        <v>281</v>
      </c>
      <c r="B122" s="1" t="str">
        <f>phone[[#This Row],[Company]]</f>
        <v>Soliq, SA de CV</v>
      </c>
      <c r="C122" s="19" t="s">
        <v>986</v>
      </c>
      <c r="D122" s="1" t="s">
        <v>684</v>
      </c>
      <c r="E122" s="2" t="s">
        <v>409</v>
      </c>
      <c r="F122" s="19" t="s">
        <v>408</v>
      </c>
      <c r="G122" s="1" t="s">
        <v>29</v>
      </c>
      <c r="H12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N57RG: NTR</v>
      </c>
      <c r="I12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N57RG: </v>
      </c>
      <c r="J12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N57RG: Mexico</v>
      </c>
      <c r="K122" s="1" t="s">
        <v>410</v>
      </c>
      <c r="L12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Mexico</v>
      </c>
      <c r="M12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2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O122" s="2" t="s">
        <v>987</v>
      </c>
      <c r="P122" s="2" t="s">
        <v>988</v>
      </c>
      <c r="Q122" s="2" t="s">
        <v>989</v>
      </c>
      <c r="R122" s="18" t="s">
        <v>1672</v>
      </c>
      <c r="S122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22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U122" s="23" t="str">
        <f>IFERROR(TEXT(INDEX(mailing[#All],MATCH(phone[[#This Row],[Combined]],mailing[[#All],[combined]],0),MATCH("Sent",mailing[#Headers],0)),"MMM-DD-YYYY"),"")&amp;IFERROR(CHAR(10)&amp;TEXT(INDEX(mailing[#All],MATCH(phone[[#This Row],[Combined 2]],mailing[[#All],[combined]],0),MATCH("Sent",mailing[#Headers],0)),"MMM-DD-YYYY"),"")&amp;IFERROR(CHAR(10)&amp;TEXT(INDEX(mailing[#All],MATCH(phone[[#This Row],[Combined 3]],mailing[[#All],[combined]],0),MATCH("Sent",mailing[#Headers],0)),"MMM-DD-YYYY"),"")</f>
        <v>Mar-17-2022</v>
      </c>
      <c r="V122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Jorge^Siller^N57RG</v>
      </c>
      <c r="W122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Roberto^
Gonzalez Valdez^N57RG</v>
      </c>
      <c r="X122" s="18"/>
      <c r="Y122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23" spans="1:26" s="1" customFormat="1" ht="45" hidden="1" customHeight="1" x14ac:dyDescent="0.25">
      <c r="A123" s="19">
        <v>281</v>
      </c>
      <c r="B123" s="1" t="str">
        <f>phone[[#This Row],[Company]]</f>
        <v>Soliq, SA de CV</v>
      </c>
      <c r="C123" s="19" t="s">
        <v>990</v>
      </c>
      <c r="D123" s="1" t="s">
        <v>711</v>
      </c>
      <c r="E123" s="2" t="s">
        <v>409</v>
      </c>
      <c r="F123" s="19" t="s">
        <v>408</v>
      </c>
      <c r="G123" s="1" t="s">
        <v>36</v>
      </c>
      <c r="H12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N57RG: NTR</v>
      </c>
      <c r="I12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N57RG: </v>
      </c>
      <c r="J12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N57RG: Mexico</v>
      </c>
      <c r="K123" s="1" t="s">
        <v>410</v>
      </c>
      <c r="L12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Mexico</v>
      </c>
      <c r="M12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2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O123" s="2" t="s">
        <v>416</v>
      </c>
      <c r="P123" s="2" t="s">
        <v>417</v>
      </c>
      <c r="Q123" s="2" t="s">
        <v>85</v>
      </c>
      <c r="R123" s="18" t="s">
        <v>1672</v>
      </c>
      <c r="S123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23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U123" s="23" t="str">
        <f>IFERROR(TEXT(INDEX(mailing[#All],MATCH(phone[[#This Row],[Combined]],mailing[[#All],[combined]],0),MATCH("Sent",mailing[#Headers],0)),"MMM-DD-YYYY"),"")</f>
        <v>Mar-17-2022</v>
      </c>
      <c r="V123" s="18" t="str">
        <f>phone[[#This Row],[CONTACTFIRSTNAME]]&amp;"^"&amp;phone[[#This Row],[CONTACTLASTNAME]]&amp;"^"&amp;phone[[#This Row],[Column2]]</f>
        <v>Jorge^Siller^N57RG</v>
      </c>
      <c r="W123" s="18"/>
      <c r="X123" s="18"/>
      <c r="Y12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4" spans="1:26" s="1" customFormat="1" ht="35.25" hidden="1" customHeight="1" x14ac:dyDescent="0.25">
      <c r="A124" s="19">
        <v>281</v>
      </c>
      <c r="B124" s="1" t="str">
        <f>phone[[#This Row],[Company]]</f>
        <v>Soliq, SA de CV</v>
      </c>
      <c r="C124" s="19" t="s">
        <v>991</v>
      </c>
      <c r="D124" s="1" t="s">
        <v>711</v>
      </c>
      <c r="E124" s="2" t="s">
        <v>409</v>
      </c>
      <c r="F124" s="19" t="s">
        <v>408</v>
      </c>
      <c r="G124" s="1" t="s">
        <v>19</v>
      </c>
      <c r="H12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N57RG: NTR</v>
      </c>
      <c r="I12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N57RG: </v>
      </c>
      <c r="J12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N57RG: Mexico</v>
      </c>
      <c r="K124" s="1" t="s">
        <v>410</v>
      </c>
      <c r="L12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Mexico</v>
      </c>
      <c r="M12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2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O124" s="2" t="s">
        <v>412</v>
      </c>
      <c r="P124" s="2" t="s">
        <v>413</v>
      </c>
      <c r="Q124" s="2" t="s">
        <v>414</v>
      </c>
      <c r="R124" s="18" t="s">
        <v>1672</v>
      </c>
      <c r="S124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3</v>
      </c>
      <c r="T124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7</v>
      </c>
      <c r="U124" s="23" t="str">
        <f>IFERROR(TEXT(INDEX(mailing[#All],MATCH(phone[[#This Row],[Combined]],mailing[[#All],[combined]],0),MATCH("Sent",mailing[#Headers],0)),"MMM-DD-YYYY"),"")</f>
        <v>Mar-17-2022</v>
      </c>
      <c r="V124" s="18" t="str">
        <f>phone[[#This Row],[CONTACTFIRSTNAME]]&amp;"^"&amp;phone[[#This Row],[CONTACTLASTNAME]]&amp;"^"&amp;phone[[#This Row],[Column2]]</f>
        <v>Roberto^Gonzalez Valdez^N57RG</v>
      </c>
      <c r="W124" s="18"/>
      <c r="X124" s="18"/>
      <c r="Y12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5" spans="1:26" ht="45" x14ac:dyDescent="0.25">
      <c r="A125" s="25">
        <f>IFERROR(LEFT(phone[[#This Row],[Serial Number]],SEARCH(",",phone[[#This Row],[Serial Number]])-1),phone[[#This Row],[Serial Number]])</f>
        <v>279</v>
      </c>
      <c r="B125" s="28" t="str">
        <f>phone[[#This Row],[Company]]</f>
        <v>WB ATS LLC</v>
      </c>
      <c r="C125" s="25"/>
      <c r="D125" s="26" t="s">
        <v>3231</v>
      </c>
      <c r="E125" s="31" t="s">
        <v>1659</v>
      </c>
      <c r="F125" s="25">
        <v>279</v>
      </c>
      <c r="G125" s="28" t="s">
        <v>19</v>
      </c>
      <c r="H12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N80WB: HIO</v>
      </c>
      <c r="I125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f>
        <v>N80WB: OR</v>
      </c>
      <c r="J125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f>
        <v>N80WB: United States</v>
      </c>
      <c r="K125" s="28" t="s">
        <v>1661</v>
      </c>
      <c r="L125" s="2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Portland</v>
      </c>
      <c r="M125" s="2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OR</v>
      </c>
      <c r="N125" s="2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25" s="31" t="s">
        <v>1553</v>
      </c>
      <c r="P125" s="27" t="s">
        <v>1664</v>
      </c>
      <c r="Q125" s="27" t="s">
        <v>156</v>
      </c>
      <c r="R125" s="28" t="str">
        <f>IFERROR(INDEX(JETNET[#All],MATCH(,JETNET[[#All],[COMPANYNAME]],0),MATCH("COMPWEBADDRESS",JETNET[#Headers],0)),"")</f>
        <v/>
      </c>
      <c r="S125" s="29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
</v>
      </c>
      <c r="T125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25" s="33" t="str">
        <f>IFERROR(TEXT(INDEX(mailing[#All],MATCH(phone[[#This Row],[Combined]],mailing[[#All],[combined]],0),MATCH("Sent",mailing[#Headers],0)),"MMM-DD-YYYY"),"")</f>
        <v>Mar-17-2022</v>
      </c>
      <c r="V125" s="18" t="str">
        <f>phone[[#This Row],[CONTACTFIRSTNAME]]&amp;"^"&amp;phone[[#This Row],[CONTACTLASTNAME]]&amp;"^"&amp;phone[[#This Row],[Column2]]</f>
        <v>Walter^Bowen^N80WB</v>
      </c>
      <c r="W125" s="18" t="str">
        <f>SUBSTITUTE(phone[[#This Row],[CONTACTFIRSTNAME]],CHAR(10),"#",2)</f>
        <v>Walter</v>
      </c>
      <c r="X125" s="18" t="str">
        <f>"Leonardo"&amp;"^"&amp;"de Vasconcelos Vieira"&amp;"^"&amp;phone[[#This Row],[Column2]]</f>
        <v>Leonardo^de Vasconcelos Vieira^N80WB</v>
      </c>
      <c r="Y125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25" s="49">
        <v>1</v>
      </c>
    </row>
    <row r="126" spans="1:26" s="1" customFormat="1" hidden="1" x14ac:dyDescent="0.25">
      <c r="A126" s="19">
        <v>283</v>
      </c>
      <c r="B126" s="1" t="str">
        <f>phone[[#This Row],[Company]]</f>
        <v>AMC Aviation Sp. z.o.o.</v>
      </c>
      <c r="C126" s="19" t="s">
        <v>997</v>
      </c>
      <c r="D126" s="1" t="s">
        <v>684</v>
      </c>
      <c r="E126" s="2" t="s">
        <v>426</v>
      </c>
      <c r="F126" s="19" t="s">
        <v>425</v>
      </c>
      <c r="G126" s="1" t="s">
        <v>43</v>
      </c>
      <c r="H12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SP-TBF: WRO</v>
      </c>
      <c r="I12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SP-TBF: </v>
      </c>
      <c r="J12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SP-TBF: Poland</v>
      </c>
      <c r="K126" s="1" t="s">
        <v>427</v>
      </c>
      <c r="L12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Warsaw</v>
      </c>
      <c r="M12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2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Poland</v>
      </c>
      <c r="O126" s="2" t="s">
        <v>428</v>
      </c>
      <c r="P126" s="2" t="s">
        <v>429</v>
      </c>
      <c r="Q126" s="2" t="s">
        <v>430</v>
      </c>
      <c r="R126" s="18" t="s">
        <v>1689</v>
      </c>
      <c r="S126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26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126" s="23" t="str">
        <f>IFERROR(TEXT(INDEX(mailing[#All],MATCH(phone[[#This Row],[Combined]],mailing[[#All],[combined]],0),MATCH("Sent",mailing[#Headers],0)),"MMM-DD-YYYY"),"")</f>
        <v>Mar-17-2022</v>
      </c>
      <c r="V126" s="18" t="str">
        <f>phone[[#This Row],[CONTACTFIRSTNAME]]&amp;"^"&amp;phone[[#This Row],[CONTACTLASTNAME]]&amp;"^"&amp;phone[[#This Row],[Column2]]</f>
        <v>Jarek^Pierzchala^SP-TBF</v>
      </c>
      <c r="W126" s="18"/>
      <c r="X126" s="18"/>
      <c r="Y12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7" spans="1:26" s="1" customFormat="1" hidden="1" x14ac:dyDescent="0.25">
      <c r="A127" s="19">
        <v>283</v>
      </c>
      <c r="B127" s="1" t="str">
        <f>phone[[#This Row],[Company]]</f>
        <v>AMC Aviation Sp. z.o.o.</v>
      </c>
      <c r="C127" s="19" t="s">
        <v>1002</v>
      </c>
      <c r="D127" s="1" t="s">
        <v>711</v>
      </c>
      <c r="E127" s="2" t="s">
        <v>426</v>
      </c>
      <c r="F127" s="19" t="s">
        <v>425</v>
      </c>
      <c r="G127" s="1" t="s">
        <v>43</v>
      </c>
      <c r="H12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SP-TBF: WRO</v>
      </c>
      <c r="I12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SP-TBF: </v>
      </c>
      <c r="J12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SP-TBF: Poland</v>
      </c>
      <c r="K127" s="1" t="s">
        <v>427</v>
      </c>
      <c r="L12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Warsaw</v>
      </c>
      <c r="M12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2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Poland</v>
      </c>
      <c r="O127" s="2" t="s">
        <v>428</v>
      </c>
      <c r="P127" s="2" t="s">
        <v>429</v>
      </c>
      <c r="Q127" s="2" t="s">
        <v>430</v>
      </c>
      <c r="R127" s="18" t="s">
        <v>1689</v>
      </c>
      <c r="S127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27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127" s="23" t="str">
        <f>IFERROR(TEXT(INDEX(mailing[#All],MATCH(phone[[#This Row],[Combined]],mailing[[#All],[combined]],0),MATCH("Sent",mailing[#Headers],0)),"MMM-DD-YYYY"),"")</f>
        <v>Mar-17-2022</v>
      </c>
      <c r="V127" s="18" t="str">
        <f>phone[[#This Row],[CONTACTFIRSTNAME]]&amp;"^"&amp;phone[[#This Row],[CONTACTLASTNAME]]&amp;"^"&amp;phone[[#This Row],[Column2]]</f>
        <v>Jarek^Pierzchala^SP-TBF</v>
      </c>
      <c r="W127" s="18"/>
      <c r="X127" s="18"/>
      <c r="Y127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8" spans="1:26" s="1" customFormat="1" hidden="1" x14ac:dyDescent="0.25">
      <c r="A128" s="19">
        <v>283</v>
      </c>
      <c r="B128" s="1" t="str">
        <f>phone[[#This Row],[Company]]</f>
        <v>Kaczmarski Group SP z.o.o.</v>
      </c>
      <c r="C128" s="19" t="s">
        <v>999</v>
      </c>
      <c r="D128" s="1" t="s">
        <v>664</v>
      </c>
      <c r="E128" s="2" t="s">
        <v>426</v>
      </c>
      <c r="F128" s="19" t="s">
        <v>425</v>
      </c>
      <c r="G128" s="1" t="s">
        <v>19</v>
      </c>
      <c r="H12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SP-TBF: WRO</v>
      </c>
      <c r="I12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SP-TBF: </v>
      </c>
      <c r="J12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SP-TBF: Poland</v>
      </c>
      <c r="K128" s="1" t="s">
        <v>432</v>
      </c>
      <c r="L12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Wroclaw</v>
      </c>
      <c r="M12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2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Poland</v>
      </c>
      <c r="O128" s="2" t="s">
        <v>280</v>
      </c>
      <c r="P128" s="2" t="s">
        <v>1000</v>
      </c>
      <c r="Q128" s="2" t="s">
        <v>1001</v>
      </c>
      <c r="R128" s="18" t="s">
        <v>1693</v>
      </c>
      <c r="S128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28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28" s="23" t="str">
        <f>IFERROR(TEXT(INDEX(mailing[#All],MATCH(phone[[#This Row],[Combined]],mailing[[#All],[combined]],0),MATCH("Sent",mailing[#Headers],0)),"MMM-DD-YYYY"),"")</f>
        <v>Mar-17-2022</v>
      </c>
      <c r="V128" s="18" t="str">
        <f>phone[[#This Row],[CONTACTFIRSTNAME]]&amp;"^"&amp;phone[[#This Row],[CONTACTLASTNAME]]&amp;"^"&amp;phone[[#This Row],[Column2]]</f>
        <v>Martin^Kaczmarski^SP-TBF</v>
      </c>
      <c r="W128" s="18"/>
      <c r="X128" s="18"/>
      <c r="Y12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29" spans="1:29" s="1" customFormat="1" ht="30" hidden="1" x14ac:dyDescent="0.25">
      <c r="A129" s="19">
        <v>284</v>
      </c>
      <c r="B129" s="1" t="str">
        <f>phone[[#This Row],[Company]]</f>
        <v>BarAir</v>
      </c>
      <c r="C129" s="19" t="s">
        <v>1003</v>
      </c>
      <c r="D129" s="1" t="s">
        <v>706</v>
      </c>
      <c r="E129" s="2" t="s">
        <v>436</v>
      </c>
      <c r="F129" s="19" t="s">
        <v>435</v>
      </c>
      <c r="G129" s="1" t="s">
        <v>380</v>
      </c>
      <c r="H12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TC-AEH: ISL</v>
      </c>
      <c r="I12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TC-AEH: </v>
      </c>
      <c r="J12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TC-AEH: Turkey</v>
      </c>
      <c r="K129" s="1" t="s">
        <v>437</v>
      </c>
      <c r="L12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Istanbul</v>
      </c>
      <c r="M12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2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Turkey</v>
      </c>
      <c r="O129" s="2" t="s">
        <v>439</v>
      </c>
      <c r="P129" s="2" t="s">
        <v>440</v>
      </c>
      <c r="Q129" s="2" t="s">
        <v>441</v>
      </c>
      <c r="R129" s="18"/>
      <c r="S129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29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29" s="23" t="str">
        <f>IFERROR(TEXT(INDEX(mailing[#All],MATCH(phone[[#This Row],[Combined]],mailing[[#All],[combined]],0),MATCH("Sent",mailing[#Headers],0)),"MMM-DD-YYYY"),"")</f>
        <v>Mar-17-2022</v>
      </c>
      <c r="V129" s="18" t="str">
        <f>phone[[#This Row],[CONTACTFIRSTNAME]]&amp;"^"&amp;phone[[#This Row],[CONTACTLASTNAME]]&amp;"^"&amp;phone[[#This Row],[Column2]]</f>
        <v>Serdar^Ertan^TC-AEH</v>
      </c>
      <c r="W129" s="18"/>
      <c r="X129" s="18"/>
      <c r="Y12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0" spans="1:29" s="1" customFormat="1" ht="32.25" hidden="1" customHeight="1" x14ac:dyDescent="0.25">
      <c r="A130" s="19">
        <v>284</v>
      </c>
      <c r="B130" s="1" t="str">
        <f>phone[[#This Row],[Company]]</f>
        <v>BarAir</v>
      </c>
      <c r="C130" s="19" t="s">
        <v>1005</v>
      </c>
      <c r="D130" s="1" t="s">
        <v>711</v>
      </c>
      <c r="E130" s="2" t="s">
        <v>436</v>
      </c>
      <c r="F130" s="19" t="s">
        <v>435</v>
      </c>
      <c r="G130" s="1" t="s">
        <v>380</v>
      </c>
      <c r="H13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TC-AEH: ISL</v>
      </c>
      <c r="I13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TC-AEH: </v>
      </c>
      <c r="J13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TC-AEH: Turkey</v>
      </c>
      <c r="K130" s="1" t="s">
        <v>437</v>
      </c>
      <c r="L13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Istanbul</v>
      </c>
      <c r="M13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3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Turkey</v>
      </c>
      <c r="O130" s="2" t="s">
        <v>439</v>
      </c>
      <c r="P130" s="2" t="s">
        <v>440</v>
      </c>
      <c r="Q130" s="2" t="s">
        <v>441</v>
      </c>
      <c r="R130" s="18"/>
      <c r="S130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30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30" s="23" t="str">
        <f>IFERROR(TEXT(INDEX(mailing[#All],MATCH(phone[[#This Row],[Combined]],mailing[[#All],[combined]],0),MATCH("Sent",mailing[#Headers],0)),"MMM-DD-YYYY"),"")</f>
        <v>Mar-17-2022</v>
      </c>
      <c r="V130" s="18" t="str">
        <f>phone[[#This Row],[CONTACTFIRSTNAME]]&amp;"^"&amp;phone[[#This Row],[CONTACTLASTNAME]]&amp;"^"&amp;phone[[#This Row],[Column2]]</f>
        <v>Serdar^Ertan^TC-AEH</v>
      </c>
      <c r="W130" s="18"/>
      <c r="X130" s="18"/>
      <c r="Y13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31" spans="1:29" x14ac:dyDescent="0.25">
      <c r="A131" s="25">
        <v>210</v>
      </c>
      <c r="B131" s="26" t="str">
        <f>phone[[#This Row],[Company]]</f>
        <v>Dewberry Air, LLC</v>
      </c>
      <c r="C131" s="25" t="s">
        <v>712</v>
      </c>
      <c r="D131" s="26" t="s">
        <v>664</v>
      </c>
      <c r="E131" s="27" t="s">
        <v>50</v>
      </c>
      <c r="F131" s="25" t="s">
        <v>49</v>
      </c>
      <c r="G131" s="26" t="s">
        <v>19</v>
      </c>
      <c r="H13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N428JD: PDK</v>
      </c>
      <c r="I13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N428JD: GA</v>
      </c>
      <c r="J13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N428JD: United States</v>
      </c>
      <c r="K131" s="26" t="s">
        <v>51</v>
      </c>
      <c r="L131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Atlanta</v>
      </c>
      <c r="M131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GA</v>
      </c>
      <c r="N131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31" s="27" t="s">
        <v>52</v>
      </c>
      <c r="P131" s="27" t="s">
        <v>53</v>
      </c>
      <c r="Q131" s="27" t="s">
        <v>54</v>
      </c>
      <c r="R131" s="28"/>
      <c r="S131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31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131" s="33" t="str">
        <f>IFERROR(TEXT(INDEX(mailing[#All],MATCH(phone[[#This Row],[Combined]],mailing[[#All],[combined]],0),MATCH("Sent",mailing[#Headers],0)),"MMM-DD-YYYY"),"")</f>
        <v>Mar-17-2022</v>
      </c>
      <c r="V131" s="18" t="str">
        <f>phone[[#This Row],[CONTACTFIRSTNAME]]&amp;"^"&amp;phone[[#This Row],[CONTACTLASTNAME]]&amp;"^"&amp;phone[[#This Row],[Column2]]</f>
        <v>John^Dewberry^N428JD</v>
      </c>
      <c r="W131" s="18"/>
      <c r="X131" s="18"/>
      <c r="Y131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31" s="56">
        <v>2</v>
      </c>
    </row>
    <row r="132" spans="1:29" x14ac:dyDescent="0.25">
      <c r="A132" s="25">
        <v>220</v>
      </c>
      <c r="B132" s="26" t="str">
        <f>phone[[#This Row],[Company]]</f>
        <v>Bradley Mack Aviation, Inc.</v>
      </c>
      <c r="C132" s="25" t="s">
        <v>753</v>
      </c>
      <c r="D132" s="26" t="s">
        <v>706</v>
      </c>
      <c r="E132" s="27" t="s">
        <v>104</v>
      </c>
      <c r="F132" s="25" t="s">
        <v>103</v>
      </c>
      <c r="G132" s="26" t="s">
        <v>43</v>
      </c>
      <c r="H13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N150MT: PHX</v>
      </c>
      <c r="I13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N150MT: AZ</v>
      </c>
      <c r="J13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N150MT: United States</v>
      </c>
      <c r="K132" s="26" t="s">
        <v>105</v>
      </c>
      <c r="L132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M132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N132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32" s="27" t="s">
        <v>106</v>
      </c>
      <c r="P132" s="27" t="s">
        <v>107</v>
      </c>
      <c r="Q132" s="27" t="s">
        <v>19</v>
      </c>
      <c r="R132" s="28"/>
      <c r="S132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32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32" s="33" t="str">
        <f>IFERROR(TEXT(INDEX(mailing[#All],MATCH(phone[[#This Row],[Combined]],mailing[[#All],[combined]],0),MATCH("Sent",mailing[#Headers],0)),"MMM-DD-YYYY"),"")</f>
        <v>Mar-17-2022</v>
      </c>
      <c r="V132" s="18" t="str">
        <f>phone[[#This Row],[CONTACTFIRSTNAME]]&amp;"^"&amp;phone[[#This Row],[CONTACTLASTNAME]]&amp;"^"&amp;phone[[#This Row],[Column2]]</f>
        <v>Mary^Randolph^N150MT</v>
      </c>
      <c r="W132" s="18"/>
      <c r="X132" s="18"/>
      <c r="Y132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32" s="56">
        <v>2</v>
      </c>
    </row>
    <row r="133" spans="1:29" x14ac:dyDescent="0.25">
      <c r="A133" s="25">
        <v>220</v>
      </c>
      <c r="B133" s="26" t="str">
        <f>phone[[#This Row],[Company]]</f>
        <v>Bradley Mack Aviation, Inc.</v>
      </c>
      <c r="C133" s="25" t="s">
        <v>763</v>
      </c>
      <c r="D133" s="26" t="s">
        <v>711</v>
      </c>
      <c r="E133" s="27" t="s">
        <v>104</v>
      </c>
      <c r="F133" s="25" t="s">
        <v>103</v>
      </c>
      <c r="G133" s="26" t="s">
        <v>43</v>
      </c>
      <c r="H13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N150MT: PHX</v>
      </c>
      <c r="I13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N150MT: AZ</v>
      </c>
      <c r="J13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N150MT: United States</v>
      </c>
      <c r="K133" s="26" t="s">
        <v>105</v>
      </c>
      <c r="L133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M133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N133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33" s="27" t="s">
        <v>106</v>
      </c>
      <c r="P133" s="27" t="s">
        <v>107</v>
      </c>
      <c r="Q133" s="27" t="s">
        <v>19</v>
      </c>
      <c r="R133" s="28"/>
      <c r="S133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33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33" s="33" t="str">
        <f>IFERROR(TEXT(INDEX(mailing[#All],MATCH(phone[[#This Row],[Combined]],mailing[[#All],[combined]],0),MATCH("Sent",mailing[#Headers],0)),"MMM-DD-YYYY"),"")</f>
        <v>Mar-17-2022</v>
      </c>
      <c r="V133" s="18" t="str">
        <f>phone[[#This Row],[CONTACTFIRSTNAME]]&amp;"^"&amp;phone[[#This Row],[CONTACTLASTNAME]]&amp;"^"&amp;phone[[#This Row],[Column2]]</f>
        <v>Mary^Randolph^N150MT</v>
      </c>
      <c r="W133" s="18"/>
      <c r="X133" s="18"/>
      <c r="Y133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33" s="56">
        <v>2</v>
      </c>
    </row>
    <row r="134" spans="1:29" ht="30" x14ac:dyDescent="0.25">
      <c r="A134" s="25">
        <v>227</v>
      </c>
      <c r="B134" s="26" t="str">
        <f>phone[[#This Row],[Company]]</f>
        <v>G-150 Trust, Executive Capital Corporation</v>
      </c>
      <c r="C134" s="25" t="s">
        <v>780</v>
      </c>
      <c r="D134" s="26" t="s">
        <v>670</v>
      </c>
      <c r="E134" s="27" t="s">
        <v>781</v>
      </c>
      <c r="F134" s="25" t="s">
        <v>782</v>
      </c>
      <c r="G134" s="26" t="s">
        <v>783</v>
      </c>
      <c r="H13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N100SR: ARR</v>
      </c>
      <c r="I13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N100SR: IL</v>
      </c>
      <c r="J13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N100SR: United States</v>
      </c>
      <c r="K134" s="26" t="s">
        <v>784</v>
      </c>
      <c r="L134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Big Rock</v>
      </c>
      <c r="M134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IL</v>
      </c>
      <c r="N134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34" s="27" t="s">
        <v>785</v>
      </c>
      <c r="P134" s="27" t="s">
        <v>786</v>
      </c>
      <c r="Q134" s="27" t="s">
        <v>787</v>
      </c>
      <c r="R134" s="28"/>
      <c r="S134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34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34" s="33" t="str">
        <f>IFERROR(TEXT(INDEX(mailing[#All],MATCH(phone[[#This Row],[Combined]],mailing[[#All],[combined]],0),MATCH("Sent",mailing[#Headers],0)),"MMM-DD-YYYY"),"")&amp;IFERROR(CHAR(10)&amp;TEXT(INDEX(mailing[#All],MATCH(phone[[#This Row],[Combined 2]],mailing[[#All],[combined]],0),MATCH("Sent",mailing[#Headers],0)),"MMM-DD-YYYY"),"")&amp;IFERROR(CHAR(10)&amp;TEXT(INDEX(mailing[#All],MATCH(phone[[#This Row],[Combined 3]],mailing[[#All],[combined]],0),MATCH("Sent",mailing[#Headers],0)),"MMM-DD-YYYY"),"")</f>
        <v>Mar-17-2022</v>
      </c>
      <c r="V134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Steven^Rayman^N100SR</v>
      </c>
      <c r="W134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David^
Bohr^N100SR</v>
      </c>
      <c r="X134" s="18"/>
      <c r="Y134" s="1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134" s="56">
        <v>2</v>
      </c>
    </row>
    <row r="135" spans="1:29" x14ac:dyDescent="0.25">
      <c r="A135" s="25">
        <v>229</v>
      </c>
      <c r="B135" s="26" t="str">
        <f>phone[[#This Row],[Company]]</f>
        <v>Golden Eagle Management, LLC</v>
      </c>
      <c r="C135" s="25" t="s">
        <v>798</v>
      </c>
      <c r="D135" s="26" t="s">
        <v>670</v>
      </c>
      <c r="E135" s="27" t="s">
        <v>799</v>
      </c>
      <c r="F135" s="25" t="s">
        <v>800</v>
      </c>
      <c r="G135" s="26" t="s">
        <v>19</v>
      </c>
      <c r="H13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N518KH: PVU</v>
      </c>
      <c r="I13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N518KH: UT</v>
      </c>
      <c r="J13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N518KH: United States</v>
      </c>
      <c r="K135" s="26" t="s">
        <v>801</v>
      </c>
      <c r="L135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Missoula</v>
      </c>
      <c r="M135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MT</v>
      </c>
      <c r="N135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35" s="27" t="s">
        <v>802</v>
      </c>
      <c r="P135" s="27" t="s">
        <v>803</v>
      </c>
      <c r="Q135" s="27" t="s">
        <v>54</v>
      </c>
      <c r="R135" s="28"/>
      <c r="S135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35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35" s="33" t="str">
        <f>IFERROR(TEXT(INDEX(mailing[#All],MATCH(phone[[#This Row],[Combined]],mailing[[#All],[combined]],0),MATCH("Sent",mailing[#Headers],0)),"MMM-DD-YYYY"),"")</f>
        <v>Mar-17-2022</v>
      </c>
      <c r="V135" s="18" t="str">
        <f>phone[[#This Row],[CONTACTFIRSTNAME]]&amp;"^"&amp;phone[[#This Row],[CONTACTLASTNAME]]&amp;"^"&amp;phone[[#This Row],[Column2]]</f>
        <v>King^Husein^N518KH</v>
      </c>
      <c r="W135" s="18"/>
      <c r="X135" s="18"/>
      <c r="Y135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35" s="56">
        <v>2</v>
      </c>
    </row>
    <row r="136" spans="1:29" x14ac:dyDescent="0.25">
      <c r="A136" s="25">
        <v>234</v>
      </c>
      <c r="B136" s="26" t="str">
        <f>phone[[#This Row],[Company]]</f>
        <v>430 Holdings, Inc.</v>
      </c>
      <c r="C136" s="25" t="s">
        <v>820</v>
      </c>
      <c r="D136" s="26" t="s">
        <v>664</v>
      </c>
      <c r="E136" s="27" t="s">
        <v>181</v>
      </c>
      <c r="F136" s="25" t="s">
        <v>179</v>
      </c>
      <c r="G136" s="26" t="s">
        <v>180</v>
      </c>
      <c r="H13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N511CT: </v>
      </c>
      <c r="I13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N511CT: </v>
      </c>
      <c r="J13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N511CT: United States</v>
      </c>
      <c r="K136" s="26" t="s">
        <v>182</v>
      </c>
      <c r="L136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Morrisville</v>
      </c>
      <c r="M136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NC</v>
      </c>
      <c r="N136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36" s="27" t="s">
        <v>183</v>
      </c>
      <c r="P136" s="27" t="s">
        <v>184</v>
      </c>
      <c r="Q136" s="27" t="s">
        <v>185</v>
      </c>
      <c r="R136" s="28"/>
      <c r="S136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36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136" s="33" t="str">
        <f>IFERROR(TEXT(INDEX(mailing[#All],MATCH(phone[[#This Row],[Combined]],mailing[[#All],[combined]],0),MATCH("Sent",mailing[#Headers],0)),"MMM-DD-YYYY"),"")</f>
        <v>Mar-17-2022</v>
      </c>
      <c r="V136" s="18" t="str">
        <f>phone[[#This Row],[CONTACTFIRSTNAME]]&amp;"^"&amp;phone[[#This Row],[CONTACTLASTNAME]]&amp;"^"&amp;phone[[#This Row],[Column2]]</f>
        <v>Brian^DuMont^N511CT</v>
      </c>
      <c r="W136" s="18"/>
      <c r="X136" s="18"/>
      <c r="Y136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36" s="56">
        <v>2</v>
      </c>
    </row>
    <row r="137" spans="1:29" ht="30" x14ac:dyDescent="0.25">
      <c r="A137" s="25">
        <v>234</v>
      </c>
      <c r="B137" s="26" t="str">
        <f>phone[[#This Row],[Company]]</f>
        <v>Jet It LLC</v>
      </c>
      <c r="C137" s="25" t="s">
        <v>828</v>
      </c>
      <c r="D137" s="26" t="s">
        <v>670</v>
      </c>
      <c r="E137" s="27" t="s">
        <v>189</v>
      </c>
      <c r="F137" s="25" t="s">
        <v>187</v>
      </c>
      <c r="G137" s="26" t="s">
        <v>829</v>
      </c>
      <c r="H13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N511CT: 
N20TW: </v>
      </c>
      <c r="I13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N511CT: 
N20TW: </v>
      </c>
      <c r="J13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N511CT: United States
N20TW: United States</v>
      </c>
      <c r="K137" s="26" t="s">
        <v>190</v>
      </c>
      <c r="L137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Greensboro</v>
      </c>
      <c r="M137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NC</v>
      </c>
      <c r="N137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37" s="27" t="s">
        <v>830</v>
      </c>
      <c r="P137" s="27" t="s">
        <v>831</v>
      </c>
      <c r="Q137" s="27" t="s">
        <v>832</v>
      </c>
      <c r="R137" s="28" t="s">
        <v>1441</v>
      </c>
      <c r="S137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37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37" s="33" t="str">
        <f>IFERROR(TEXT(INDEX(mailing[#All],MATCH(phone[[#This Row],[Combined]],mailing[[#All],[combined]],0),MATCH("Sent",mailing[#Headers],0)),"MMM-DD-YYYY"),"")&amp;IFERROR(CHAR(10)&amp;TEXT(INDEX(mailing[#All],MATCH(phone[[#This Row],[Combined 2]],mailing[[#All],[combined]],0),MATCH("Sent",mailing[#Headers],0)),"MMM-DD-YYYY"),"")&amp;IFERROR(CHAR(10)&amp;TEXT(INDEX(mailing[#All],MATCH(phone[[#This Row],[Combined 3]],mailing[[#All],[combined]],0),MATCH("Sent",mailing[#Headers],0)),"MMM-DD-YYYY"),"")</f>
        <v>Mar-17-2022</v>
      </c>
      <c r="V137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Vishal^Hiremath^N511CT, N20TW</v>
      </c>
      <c r="W137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Glenn^
Gonzales^N511CT, N20TW</v>
      </c>
      <c r="X137" s="18"/>
      <c r="Y137" s="1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137" s="56">
        <v>2</v>
      </c>
    </row>
    <row r="138" spans="1:29" x14ac:dyDescent="0.25">
      <c r="A138" s="25">
        <v>270</v>
      </c>
      <c r="B138" s="26" t="str">
        <f>phone[[#This Row],[Company]]</f>
        <v>Jimmie Johnson Racing II, Inc.</v>
      </c>
      <c r="C138" s="25" t="s">
        <v>950</v>
      </c>
      <c r="D138" s="26" t="s">
        <v>664</v>
      </c>
      <c r="E138" s="27" t="s">
        <v>951</v>
      </c>
      <c r="F138" s="25" t="s">
        <v>952</v>
      </c>
      <c r="G138" s="26" t="s">
        <v>19</v>
      </c>
      <c r="H13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N480JJ: USA</v>
      </c>
      <c r="I13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N480JJ: NC</v>
      </c>
      <c r="J13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N480JJ: United States</v>
      </c>
      <c r="K138" s="26" t="s">
        <v>953</v>
      </c>
      <c r="L138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Charlotte</v>
      </c>
      <c r="M138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NC</v>
      </c>
      <c r="N138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38" s="27" t="s">
        <v>954</v>
      </c>
      <c r="P138" s="27" t="s">
        <v>550</v>
      </c>
      <c r="Q138" s="27" t="s">
        <v>24</v>
      </c>
      <c r="R138" s="28" t="s">
        <v>1624</v>
      </c>
      <c r="S138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38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38" s="33" t="str">
        <f>IFERROR(TEXT(INDEX(mailing[#All],MATCH(phone[[#This Row],[Combined]],mailing[[#All],[combined]],0),MATCH("Sent",mailing[#Headers],0)),"MMM-DD-YYYY"),"")</f>
        <v>Mar-17-2022</v>
      </c>
      <c r="V138" s="18" t="str">
        <f>phone[[#This Row],[CONTACTFIRSTNAME]]&amp;"^"&amp;phone[[#This Row],[CONTACTLASTNAME]]&amp;"^"&amp;phone[[#This Row],[Column2]]</f>
        <v>Jimmie^Johnson^N480JJ</v>
      </c>
      <c r="W138" s="18"/>
      <c r="X138" s="18"/>
      <c r="Y138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38" s="56">
        <v>2</v>
      </c>
    </row>
    <row r="139" spans="1:29" s="1" customFormat="1" hidden="1" x14ac:dyDescent="0.25">
      <c r="A139" s="19">
        <v>288</v>
      </c>
      <c r="B139" s="1" t="str">
        <f>phone[[#This Row],[Company]]</f>
        <v>Jetflite Oy</v>
      </c>
      <c r="C139" s="19" t="s">
        <v>1022</v>
      </c>
      <c r="D139" s="1" t="s">
        <v>706</v>
      </c>
      <c r="E139" s="2" t="s">
        <v>461</v>
      </c>
      <c r="F139" s="19" t="s">
        <v>460</v>
      </c>
      <c r="G139" s="1" t="s">
        <v>213</v>
      </c>
      <c r="H13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OH-WIL: HEL</v>
      </c>
      <c r="I13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OH-WIL: </v>
      </c>
      <c r="J13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OH-WIL: Finland</v>
      </c>
      <c r="K139" s="1" t="s">
        <v>462</v>
      </c>
      <c r="L13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Vantaa-Helsinki</v>
      </c>
      <c r="M13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3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Finland</v>
      </c>
      <c r="O139" s="2" t="s">
        <v>463</v>
      </c>
      <c r="P139" s="2" t="s">
        <v>464</v>
      </c>
      <c r="Q139" s="2" t="s">
        <v>177</v>
      </c>
      <c r="R139" s="18" t="s">
        <v>1720</v>
      </c>
      <c r="S139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39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39" s="23" t="str">
        <f>IFERROR(TEXT(INDEX(mailing[#All],MATCH(phone[[#This Row],[Combined]],mailing[[#All],[combined]],0),MATCH("Sent",mailing[#Headers],0)),"MMM-DD-YYYY"),"")</f>
        <v>Mar-17-2022</v>
      </c>
      <c r="V139" s="18" t="str">
        <f>phone[[#This Row],[CONTACTFIRSTNAME]]&amp;"^"&amp;phone[[#This Row],[CONTACTLASTNAME]]&amp;"^"&amp;phone[[#This Row],[Column2]]</f>
        <v>Elina^Karjalainen^OH-WIL</v>
      </c>
      <c r="W139" s="18"/>
      <c r="X139" s="18"/>
      <c r="Y13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40" spans="1:29" s="1" customFormat="1" hidden="1" x14ac:dyDescent="0.25">
      <c r="A140" s="19">
        <v>288</v>
      </c>
      <c r="B140" s="1" t="str">
        <f>phone[[#This Row],[Company]]</f>
        <v>Jetflite Oy</v>
      </c>
      <c r="C140" s="19" t="s">
        <v>1025</v>
      </c>
      <c r="D140" s="1" t="s">
        <v>711</v>
      </c>
      <c r="E140" s="2" t="s">
        <v>461</v>
      </c>
      <c r="F140" s="19" t="s">
        <v>460</v>
      </c>
      <c r="G140" s="1" t="s">
        <v>213</v>
      </c>
      <c r="H14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OH-WIL: HEL</v>
      </c>
      <c r="I14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OH-WIL: </v>
      </c>
      <c r="J14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OH-WIL: Finland</v>
      </c>
      <c r="K140" s="1" t="s">
        <v>462</v>
      </c>
      <c r="L14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Vantaa-Helsinki</v>
      </c>
      <c r="M14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4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Finland</v>
      </c>
      <c r="O140" s="2" t="s">
        <v>463</v>
      </c>
      <c r="P140" s="2" t="s">
        <v>464</v>
      </c>
      <c r="Q140" s="2" t="s">
        <v>177</v>
      </c>
      <c r="R140" s="18" t="s">
        <v>1720</v>
      </c>
      <c r="S140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40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40" s="23" t="str">
        <f>IFERROR(TEXT(INDEX(mailing[#All],MATCH(phone[[#This Row],[Combined]],mailing[[#All],[combined]],0),MATCH("Sent",mailing[#Headers],0)),"MMM-DD-YYYY"),"")</f>
        <v>Mar-17-2022</v>
      </c>
      <c r="V140" s="18" t="str">
        <f>phone[[#This Row],[CONTACTFIRSTNAME]]&amp;"^"&amp;phone[[#This Row],[CONTACTLASTNAME]]&amp;"^"&amp;phone[[#This Row],[Column2]]</f>
        <v>Elina^Karjalainen^OH-WIL</v>
      </c>
      <c r="W140" s="18"/>
      <c r="X140" s="18"/>
      <c r="Y14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41" spans="1:29" s="1" customFormat="1" hidden="1" x14ac:dyDescent="0.25">
      <c r="A141" s="19">
        <v>288</v>
      </c>
      <c r="B141" s="1" t="str">
        <f>phone[[#This Row],[Company]]</f>
        <v>Wihuri Oy</v>
      </c>
      <c r="C141" s="19" t="s">
        <v>1024</v>
      </c>
      <c r="D141" s="1" t="s">
        <v>664</v>
      </c>
      <c r="E141" s="2" t="s">
        <v>461</v>
      </c>
      <c r="F141" s="19" t="s">
        <v>460</v>
      </c>
      <c r="G141" s="1" t="s">
        <v>19</v>
      </c>
      <c r="H14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OH-WIL: HEL</v>
      </c>
      <c r="I14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OH-WIL: </v>
      </c>
      <c r="J14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OH-WIL: Finland</v>
      </c>
      <c r="K141" s="1" t="s">
        <v>466</v>
      </c>
      <c r="L14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Helsinki</v>
      </c>
      <c r="M14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4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Finland</v>
      </c>
      <c r="O141" s="2" t="s">
        <v>468</v>
      </c>
      <c r="P141" s="2" t="s">
        <v>469</v>
      </c>
      <c r="Q141" s="2" t="s">
        <v>470</v>
      </c>
      <c r="R141" s="18" t="s">
        <v>1724</v>
      </c>
      <c r="S141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41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hard</v>
      </c>
      <c r="U141" s="23" t="str">
        <f>IFERROR(TEXT(INDEX(mailing[#All],MATCH(phone[[#This Row],[Combined]],mailing[[#All],[combined]],0),MATCH("Sent",mailing[#Headers],0)),"MMM-DD-YYYY"),"")</f>
        <v>Mar-17-2022</v>
      </c>
      <c r="V141" s="18" t="str">
        <f>phone[[#This Row],[CONTACTFIRSTNAME]]&amp;"^"&amp;phone[[#This Row],[CONTACTLASTNAME]]&amp;"^"&amp;phone[[#This Row],[Column2]]</f>
        <v>Juha^Hellgren^OH-WIL</v>
      </c>
      <c r="W141" s="18"/>
      <c r="X141" s="18"/>
      <c r="Y14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42" spans="1:29" x14ac:dyDescent="0.25">
      <c r="A142" s="25">
        <v>276</v>
      </c>
      <c r="B142" s="45" t="str">
        <f>phone[[#This Row],[Company]]</f>
        <v>Terrible Herbst, Inc.</v>
      </c>
      <c r="C142" s="25" t="s">
        <v>972</v>
      </c>
      <c r="D142" s="26" t="s">
        <v>664</v>
      </c>
      <c r="E142" s="46" t="s">
        <v>973</v>
      </c>
      <c r="F142" s="25" t="s">
        <v>974</v>
      </c>
      <c r="G142" s="26" t="s">
        <v>19</v>
      </c>
      <c r="H142" s="46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N15PV: LAS</v>
      </c>
      <c r="I14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N15PV: NV</v>
      </c>
      <c r="J14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N15PV: United States</v>
      </c>
      <c r="K142" s="26" t="s">
        <v>975</v>
      </c>
      <c r="L142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Las Vegas</v>
      </c>
      <c r="M142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NV</v>
      </c>
      <c r="N142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42" s="27" t="s">
        <v>823</v>
      </c>
      <c r="P142" s="27" t="s">
        <v>976</v>
      </c>
      <c r="Q142" s="27" t="s">
        <v>24</v>
      </c>
      <c r="R142" s="28" t="s">
        <v>1650</v>
      </c>
      <c r="S142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42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42" s="33" t="str">
        <f>IFERROR(TEXT(INDEX(mailing[#All],MATCH(phone[[#This Row],[Combined]],mailing[[#All],[combined]],0),MATCH("Sent",mailing[#Headers],0)),"MMM-DD-YYYY"),"")</f>
        <v>Mar-17-2022</v>
      </c>
      <c r="V142" s="18" t="str">
        <f>phone[[#This Row],[CONTACTFIRSTNAME]]&amp;"^"&amp;phone[[#This Row],[CONTACTLASTNAME]]&amp;"^"&amp;phone[[#This Row],[Column2]]</f>
        <v>Timothy^Herbst^N15PV</v>
      </c>
      <c r="W142" s="18"/>
      <c r="X142" s="18"/>
      <c r="Y142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42" s="56">
        <v>2</v>
      </c>
      <c r="AA142" s="45" t="s">
        <v>3243</v>
      </c>
      <c r="AB142" s="45" t="s">
        <v>3262</v>
      </c>
      <c r="AC142" s="48" t="s">
        <v>3271</v>
      </c>
    </row>
    <row r="143" spans="1:29" x14ac:dyDescent="0.25">
      <c r="A143" s="25">
        <v>278</v>
      </c>
      <c r="B143" s="26" t="str">
        <f>phone[[#This Row],[Company]]</f>
        <v>Jet Flight, LLC</v>
      </c>
      <c r="C143" s="25" t="s">
        <v>977</v>
      </c>
      <c r="D143" s="26" t="s">
        <v>664</v>
      </c>
      <c r="E143" s="27" t="s">
        <v>978</v>
      </c>
      <c r="F143" s="25" t="s">
        <v>979</v>
      </c>
      <c r="G143" s="26" t="s">
        <v>19</v>
      </c>
      <c r="H14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N700FA: SHV</v>
      </c>
      <c r="I14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N700FA: LA</v>
      </c>
      <c r="J14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N700FA: United States</v>
      </c>
      <c r="K143" s="26" t="s">
        <v>980</v>
      </c>
      <c r="L143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Shreveport</v>
      </c>
      <c r="M143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LA</v>
      </c>
      <c r="N143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43" s="27" t="s">
        <v>981</v>
      </c>
      <c r="P143" s="27" t="s">
        <v>982</v>
      </c>
      <c r="Q143" s="27" t="s">
        <v>26</v>
      </c>
      <c r="R143" s="28"/>
      <c r="S143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43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43" s="33" t="str">
        <f>IFERROR(TEXT(INDEX(mailing[#All],MATCH(phone[[#This Row],[Combined]],mailing[[#All],[combined]],0),MATCH("Sent",mailing[#Headers],0)),"MMM-DD-YYYY"),"")</f>
        <v>Mar-17-2022</v>
      </c>
      <c r="V143" s="18" t="str">
        <f>phone[[#This Row],[CONTACTFIRSTNAME]]&amp;"^"&amp;phone[[#This Row],[CONTACTLASTNAME]]&amp;"^"&amp;phone[[#This Row],[Column2]]</f>
        <v>Bobby^Jelks^N700FA</v>
      </c>
      <c r="W143" s="18"/>
      <c r="X143" s="18"/>
      <c r="Y143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43" s="56">
        <v>2</v>
      </c>
    </row>
    <row r="144" spans="1:29" s="1" customFormat="1" ht="30" hidden="1" x14ac:dyDescent="0.25">
      <c r="A144" s="19">
        <v>292</v>
      </c>
      <c r="B144" s="1" t="str">
        <f>phone[[#This Row],[Company]]</f>
        <v>Gestiones Ambair, Ltd.</v>
      </c>
      <c r="C144" s="19" t="s">
        <v>1028</v>
      </c>
      <c r="D144" s="1" t="s">
        <v>664</v>
      </c>
      <c r="E144" s="2" t="s">
        <v>490</v>
      </c>
      <c r="F144" s="19" t="s">
        <v>489</v>
      </c>
      <c r="G144" s="1" t="s">
        <v>29</v>
      </c>
      <c r="H14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N557GA: JBQ</v>
      </c>
      <c r="I14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N557GA: </v>
      </c>
      <c r="J14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N557GA: Dominican Republic</v>
      </c>
      <c r="K144" s="1" t="s">
        <v>491</v>
      </c>
      <c r="L14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Santo Domingo</v>
      </c>
      <c r="M14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44" s="2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Dominican Republic</v>
      </c>
      <c r="O144" s="2" t="s">
        <v>1030</v>
      </c>
      <c r="P144" s="2" t="s">
        <v>1031</v>
      </c>
      <c r="Q144" s="2" t="s">
        <v>1032</v>
      </c>
      <c r="R144" s="18" t="s">
        <v>1735</v>
      </c>
      <c r="S144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44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44" s="23" t="str">
        <f>IFERROR(TEXT(INDEX(mailing[#All],MATCH(phone[[#This Row],[Combined]],mailing[[#All],[combined]],0),MATCH("Sent",mailing[#Headers],0)),"MMM-DD-YYYY"),"")&amp;IFERROR(CHAR(10)&amp;TEXT(INDEX(mailing[#All],MATCH(phone[[#This Row],[Combined 2]],mailing[[#All],[combined]],0),MATCH("Sent",mailing[#Headers],0)),"MMM-DD-YYYY"),"")&amp;IFERROR(CHAR(10)&amp;TEXT(INDEX(mailing[#All],MATCH(phone[[#This Row],[Combined 3]],mailing[[#All],[combined]],0),MATCH("Sent",mailing[#Headers],0)),"MMM-DD-YYYY"),"")</f>
        <v>Mar-17-2022</v>
      </c>
      <c r="V144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Robin^Pena^N557GA</v>
      </c>
      <c r="W144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Miguel^
Barletta^N557GA</v>
      </c>
      <c r="X144" s="18"/>
      <c r="Y144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45" spans="1:29" s="1" customFormat="1" ht="30" hidden="1" x14ac:dyDescent="0.25">
      <c r="A145" s="19">
        <v>292</v>
      </c>
      <c r="B145" s="1" t="str">
        <f>phone[[#This Row],[Company]]</f>
        <v>Gestiones Ambair, Ltd.</v>
      </c>
      <c r="C145" s="19" t="s">
        <v>1033</v>
      </c>
      <c r="D145" s="1" t="s">
        <v>686</v>
      </c>
      <c r="E145" s="2" t="s">
        <v>490</v>
      </c>
      <c r="F145" s="19" t="s">
        <v>489</v>
      </c>
      <c r="G145" s="1" t="s">
        <v>19</v>
      </c>
      <c r="H14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N557GA: JBQ</v>
      </c>
      <c r="I14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N557GA: </v>
      </c>
      <c r="J14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N557GA: Dominican Republic</v>
      </c>
      <c r="K145" s="1" t="s">
        <v>491</v>
      </c>
      <c r="L14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Santo Domingo</v>
      </c>
      <c r="M14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45" s="2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Dominican Republic</v>
      </c>
      <c r="O145" s="2" t="s">
        <v>595</v>
      </c>
      <c r="P145" s="2" t="s">
        <v>1034</v>
      </c>
      <c r="Q145" s="2" t="s">
        <v>24</v>
      </c>
      <c r="R145" s="18" t="s">
        <v>1735</v>
      </c>
      <c r="S145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45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45" s="23" t="str">
        <f>IFERROR(TEXT(INDEX(mailing[#All],MATCH(phone[[#This Row],[Combined]],mailing[[#All],[combined]],0),MATCH("Sent",mailing[#Headers],0)),"MMM-DD-YYYY"),"")</f>
        <v>Mar-17-2022</v>
      </c>
      <c r="V145" s="18" t="str">
        <f>phone[[#This Row],[CONTACTFIRSTNAME]]&amp;"^"&amp;phone[[#This Row],[CONTACTLASTNAME]]&amp;"^"&amp;phone[[#This Row],[Column2]]</f>
        <v>Miguel^Barletta^N557GA</v>
      </c>
      <c r="W145" s="18"/>
      <c r="X145" s="18"/>
      <c r="Y14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46" spans="1:29" x14ac:dyDescent="0.25">
      <c r="A146" s="25">
        <v>308</v>
      </c>
      <c r="B146" s="26" t="str">
        <f>phone[[#This Row],[Company]]</f>
        <v>The Huntington National Bank</v>
      </c>
      <c r="C146" s="25" t="s">
        <v>1098</v>
      </c>
      <c r="D146" s="26" t="s">
        <v>664</v>
      </c>
      <c r="E146" s="27" t="s">
        <v>1099</v>
      </c>
      <c r="F146" s="25" t="s">
        <v>1100</v>
      </c>
      <c r="G146" s="26" t="s">
        <v>19</v>
      </c>
      <c r="H14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N501RP: PTK</v>
      </c>
      <c r="I14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N501RP: MI</v>
      </c>
      <c r="J14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N501RP: United States</v>
      </c>
      <c r="K146" s="26" t="s">
        <v>1101</v>
      </c>
      <c r="L146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Akron</v>
      </c>
      <c r="M146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OH</v>
      </c>
      <c r="N146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46" s="27" t="s">
        <v>26</v>
      </c>
      <c r="P146" s="27" t="s">
        <v>26</v>
      </c>
      <c r="Q146" s="27" t="s">
        <v>26</v>
      </c>
      <c r="R146" s="28" t="s">
        <v>1836</v>
      </c>
      <c r="S146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46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46" s="33" t="str">
        <f>IFERROR(TEXT(INDEX(mailing[#All],MATCH(phone[[#This Row],[Combined]],mailing[[#All],[combined]],0),MATCH("Sent",mailing[#Headers],0)),"MMM-DD-YYYY"),"")</f>
        <v>Mar-17-2022</v>
      </c>
      <c r="V146" s="18" t="str">
        <f>phone[[#This Row],[CONTACTFIRSTNAME]]&amp;"^"&amp;phone[[#This Row],[CONTACTLASTNAME]]&amp;"^"&amp;phone[[#This Row],[Column2]]</f>
        <v>^^N501RP</v>
      </c>
      <c r="W146" s="18"/>
      <c r="X146" s="18"/>
      <c r="Y146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46" s="56">
        <v>2</v>
      </c>
    </row>
    <row r="147" spans="1:29" ht="30" x14ac:dyDescent="0.25">
      <c r="B147" s="28" t="str">
        <f>phone[[#This Row],[Company]]</f>
        <v>AeroCheck MRO</v>
      </c>
      <c r="C147" s="25" t="s">
        <v>2345</v>
      </c>
      <c r="E147" s="31" t="s">
        <v>3253</v>
      </c>
      <c r="F147" s="25"/>
      <c r="G147" s="28" t="s">
        <v>2400</v>
      </c>
      <c r="I147" s="31"/>
      <c r="J147" s="31"/>
      <c r="K147" s="28" t="s">
        <v>2017</v>
      </c>
      <c r="L147" s="28" t="str">
        <f>INDEX('Maintenance Facilities'!$A$1:$Q$36,MATCH(phone[[#This Row],[Phone number]],'Maintenance Facilities'!$L$1:$L$36,0),MATCH("City",'Maintenance Facilities'!$A$1:$Q$1,0))</f>
        <v>Phoenix</v>
      </c>
      <c r="M147" s="28" t="str">
        <f>INDEX('Maintenance Facilities'!$A$1:$Q$36,MATCH(phone[[#This Row],[Phone number]],'Maintenance Facilities'!$L$1:$L$36,0),MATCH("State",'Maintenance Facilities'!$A$1:$Q$1,0))</f>
        <v>AZ</v>
      </c>
      <c r="N147" s="28" t="str">
        <f>INDEX('Maintenance Facilities'!$A$1:$Q$36,MATCH(phone[[#This Row],[Phone number]],'Maintenance Facilities'!$L$1:$L$36,0),MATCH("Country",'Maintenance Facilities'!$A$1:$Q$1,0))</f>
        <v>United States</v>
      </c>
      <c r="O147" s="31"/>
      <c r="Q147" s="27" t="s">
        <v>26</v>
      </c>
      <c r="R147" s="28" t="s">
        <v>2230</v>
      </c>
      <c r="S147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47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47" s="33" t="str">
        <f>IFERROR(TEXT(INDEX(mailing[#All],MATCH(phone[[#This Row],[Combined]],mailing[[#All],[combined]],0),MATCH("Sent",mailing[#Headers],0)),"MMM-DD-YYYY"),"")</f>
        <v/>
      </c>
      <c r="V147" s="18" t="str">
        <f>phone[[#This Row],[CONTACTFIRSTNAME]]&amp;"^"&amp;phone[[#This Row],[CONTACTLASTNAME]]&amp;"^"&amp;phone[[#This Row],[Column2]]</f>
        <v>^^Your G150 Clients</v>
      </c>
      <c r="W147" s="18"/>
      <c r="X147" s="18"/>
      <c r="Y147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47" s="56">
        <v>2</v>
      </c>
    </row>
    <row r="148" spans="1:29" ht="30" x14ac:dyDescent="0.25">
      <c r="B148" s="28" t="str">
        <f>phone[[#This Row],[Company]]</f>
        <v>ASG Aerospace</v>
      </c>
      <c r="C148" s="25" t="s">
        <v>2296</v>
      </c>
      <c r="E148" s="31" t="s">
        <v>3253</v>
      </c>
      <c r="F148" s="25"/>
      <c r="G148" s="28" t="s">
        <v>2400</v>
      </c>
      <c r="I148" s="31"/>
      <c r="J148" s="31"/>
      <c r="K148" s="28" t="s">
        <v>2018</v>
      </c>
      <c r="L148" s="28" t="str">
        <f>INDEX('Maintenance Facilities'!$A$1:$Q$36,MATCH(phone[[#This Row],[Phone number]],'Maintenance Facilities'!$L$1:$L$36,0),MATCH("City",'Maintenance Facilities'!$A$1:$Q$1,0))</f>
        <v>Miami</v>
      </c>
      <c r="M148" s="28" t="str">
        <f>INDEX('Maintenance Facilities'!$A$1:$Q$36,MATCH(phone[[#This Row],[Phone number]],'Maintenance Facilities'!$L$1:$L$36,0),MATCH("State",'Maintenance Facilities'!$A$1:$Q$1,0))</f>
        <v>FL</v>
      </c>
      <c r="N148" s="28" t="str">
        <f>INDEX('Maintenance Facilities'!$A$1:$Q$36,MATCH(phone[[#This Row],[Phone number]],'Maintenance Facilities'!$L$1:$L$36,0),MATCH("Country",'Maintenance Facilities'!$A$1:$Q$1,0))</f>
        <v>United States</v>
      </c>
      <c r="O148" s="31" t="s">
        <v>2192</v>
      </c>
      <c r="P148" s="27" t="s">
        <v>1683</v>
      </c>
      <c r="Q148" s="27"/>
      <c r="R148" s="28" t="s">
        <v>2231</v>
      </c>
      <c r="S148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48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48" s="33" t="str">
        <f>IFERROR(TEXT(INDEX(mailing[#All],MATCH(phone[[#This Row],[Combined]],mailing[[#All],[combined]],0),MATCH("Sent",mailing[#Headers],0)),"MMM-DD-YYYY"),"")</f>
        <v>Mar-24-2022</v>
      </c>
      <c r="V148" s="18" t="str">
        <f>phone[[#This Row],[CONTACTFIRSTNAME]]&amp;"^"&amp;phone[[#This Row],[CONTACTLASTNAME]]&amp;"^"&amp;phone[[#This Row],[Column2]]</f>
        <v>Art^Thompson^Your G150 Clients</v>
      </c>
      <c r="W148" s="18"/>
      <c r="X148" s="18"/>
      <c r="Y148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48" s="56">
        <v>2</v>
      </c>
    </row>
    <row r="149" spans="1:29" ht="30" x14ac:dyDescent="0.25">
      <c r="B149" s="28" t="str">
        <f>phone[[#This Row],[Company]]</f>
        <v>Aurora Jet Partners</v>
      </c>
      <c r="C149" s="25" t="s">
        <v>2065</v>
      </c>
      <c r="E149" s="31" t="s">
        <v>3253</v>
      </c>
      <c r="F149" s="25"/>
      <c r="G149" s="28" t="s">
        <v>2400</v>
      </c>
      <c r="I149" s="31"/>
      <c r="J149" s="31"/>
      <c r="K149" s="28" t="s">
        <v>2010</v>
      </c>
      <c r="L149" s="28" t="str">
        <f>INDEX('Maintenance Facilities'!$A$1:$Q$36,MATCH(phone[[#This Row],[Phone number]],'Maintenance Facilities'!$L$1:$L$36,0),MATCH("City",'Maintenance Facilities'!$A$1:$Q$1,0))</f>
        <v>Edmonton International Airport</v>
      </c>
      <c r="M149" s="28" t="str">
        <f>INDEX('Maintenance Facilities'!$A$1:$Q$36,MATCH(phone[[#This Row],[Phone number]],'Maintenance Facilities'!$L$1:$L$36,0),MATCH("State",'Maintenance Facilities'!$A$1:$Q$1,0))</f>
        <v>AB</v>
      </c>
      <c r="N149" s="28" t="str">
        <f>INDEX('Maintenance Facilities'!$A$1:$Q$36,MATCH(phone[[#This Row],[Phone number]],'Maintenance Facilities'!$L$1:$L$36,0),MATCH("Country",'Maintenance Facilities'!$A$1:$Q$1,0))</f>
        <v>Canada</v>
      </c>
      <c r="O149" s="31" t="s">
        <v>62</v>
      </c>
      <c r="P149" s="27" t="s">
        <v>2399</v>
      </c>
      <c r="Q149" s="27"/>
      <c r="R149" s="28" t="s">
        <v>2046</v>
      </c>
      <c r="S149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49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49" s="33" t="str">
        <f>IFERROR(TEXT(INDEX(mailing[#All],MATCH(phone[[#This Row],[Combined]],mailing[[#All],[combined]],0),MATCH("Sent",mailing[#Headers],0)),"MMM-DD-YYYY"),"")</f>
        <v>Mar-24-2022</v>
      </c>
      <c r="V149" s="18" t="str">
        <f>phone[[#This Row],[CONTACTFIRSTNAME]]&amp;"^"&amp;phone[[#This Row],[CONTACTLASTNAME]]&amp;"^"&amp;phone[[#This Row],[Column2]]</f>
        <v>Director^of Maintenance^Your G150 Clients</v>
      </c>
      <c r="W149" s="18"/>
      <c r="X149" s="18"/>
      <c r="Y149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49" s="56">
        <v>2</v>
      </c>
    </row>
    <row r="150" spans="1:29" ht="30" x14ac:dyDescent="0.25">
      <c r="B150" s="28" t="str">
        <f>phone[[#This Row],[Company]]</f>
        <v>Dumont Aviation</v>
      </c>
      <c r="C150" s="25" t="s">
        <v>2304</v>
      </c>
      <c r="E150" s="31" t="s">
        <v>3253</v>
      </c>
      <c r="F150" s="25"/>
      <c r="G150" s="28" t="s">
        <v>2400</v>
      </c>
      <c r="I150" s="31"/>
      <c r="J150" s="31"/>
      <c r="K150" s="28" t="s">
        <v>2021</v>
      </c>
      <c r="L150" s="28" t="str">
        <f>INDEX('Maintenance Facilities'!$A$1:$Q$36,MATCH(phone[[#This Row],[Phone number]],'Maintenance Facilities'!$L$1:$L$36,0),MATCH("City",'Maintenance Facilities'!$A$1:$Q$1,0))</f>
        <v>New Castle</v>
      </c>
      <c r="M150" s="28" t="str">
        <f>INDEX('Maintenance Facilities'!$A$1:$Q$36,MATCH(phone[[#This Row],[Phone number]],'Maintenance Facilities'!$L$1:$L$36,0),MATCH("State",'Maintenance Facilities'!$A$1:$Q$1,0))</f>
        <v>DE</v>
      </c>
      <c r="N150" s="28" t="str">
        <f>INDEX('Maintenance Facilities'!$A$1:$Q$36,MATCH(phone[[#This Row],[Phone number]],'Maintenance Facilities'!$L$1:$L$36,0),MATCH("Country",'Maintenance Facilities'!$A$1:$Q$1,0))</f>
        <v>United States</v>
      </c>
      <c r="O150" s="31" t="s">
        <v>76</v>
      </c>
      <c r="P150" s="27" t="s">
        <v>2195</v>
      </c>
      <c r="Q150" s="27"/>
      <c r="R150" s="28" t="s">
        <v>2234</v>
      </c>
      <c r="S150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50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50" s="33" t="str">
        <f>IFERROR(TEXT(INDEX(mailing[#All],MATCH(phone[[#This Row],[Combined]],mailing[[#All],[combined]],0),MATCH("Sent",mailing[#Headers],0)),"MMM-DD-YYYY"),"")</f>
        <v>Mar-24-2022</v>
      </c>
      <c r="V150" s="18" t="str">
        <f>phone[[#This Row],[CONTACTFIRSTNAME]]&amp;"^"&amp;phone[[#This Row],[CONTACTLASTNAME]]&amp;"^"&amp;phone[[#This Row],[Column2]]</f>
        <v>James^Moore^Your G150 Clients</v>
      </c>
      <c r="W150" s="18"/>
      <c r="X150" s="18"/>
      <c r="Y150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50" s="56">
        <v>2</v>
      </c>
    </row>
    <row r="151" spans="1:29" ht="30" x14ac:dyDescent="0.25">
      <c r="B151" s="28" t="str">
        <f>phone[[#This Row],[Company]]</f>
        <v>Hawthorne Global Aviation Services</v>
      </c>
      <c r="C151" s="25" t="s">
        <v>2341</v>
      </c>
      <c r="E151" s="31" t="s">
        <v>3253</v>
      </c>
      <c r="F151" s="25"/>
      <c r="G151" s="28" t="s">
        <v>2400</v>
      </c>
      <c r="I151" s="31"/>
      <c r="J151" s="31"/>
      <c r="K151" s="28" t="s">
        <v>2023</v>
      </c>
      <c r="L151" s="28" t="str">
        <f>INDEX('Maintenance Facilities'!$A$1:$Q$36,MATCH(phone[[#This Row],[Phone number]],'Maintenance Facilities'!$L$1:$L$36,0),MATCH("City",'Maintenance Facilities'!$A$1:$Q$1,0))</f>
        <v>North Charleston</v>
      </c>
      <c r="M151" s="28" t="str">
        <f>INDEX('Maintenance Facilities'!$A$1:$Q$36,MATCH(phone[[#This Row],[Phone number]],'Maintenance Facilities'!$L$1:$L$36,0),MATCH("State",'Maintenance Facilities'!$A$1:$Q$1,0))</f>
        <v>SC</v>
      </c>
      <c r="N151" s="28" t="str">
        <f>INDEX('Maintenance Facilities'!$A$1:$Q$36,MATCH(phone[[#This Row],[Phone number]],'Maintenance Facilities'!$L$1:$L$36,0),MATCH("Country",'Maintenance Facilities'!$A$1:$Q$1,0))</f>
        <v>United States</v>
      </c>
      <c r="O151" s="31" t="s">
        <v>642</v>
      </c>
      <c r="P151" s="27" t="s">
        <v>2196</v>
      </c>
      <c r="Q151" s="27" t="s">
        <v>24</v>
      </c>
      <c r="R151" s="28" t="s">
        <v>2236</v>
      </c>
      <c r="S151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51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51" s="33" t="str">
        <f>IFERROR(TEXT(INDEX(mailing[#All],MATCH(phone[[#This Row],[Combined]],mailing[[#All],[combined]],0),MATCH("Sent",mailing[#Headers],0)),"MMM-DD-YYYY"),"")</f>
        <v>Mar-24-2022</v>
      </c>
      <c r="V151" s="18" t="str">
        <f>phone[[#This Row],[CONTACTFIRSTNAME]]&amp;"^"&amp;phone[[#This Row],[CONTACTLASTNAME]]&amp;"^"&amp;phone[[#This Row],[Column2]]</f>
        <v>Chuck^Kegley^Your G150 Clients</v>
      </c>
      <c r="W151" s="18"/>
      <c r="X151" s="18"/>
      <c r="Y151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51" s="56">
        <v>2</v>
      </c>
    </row>
    <row r="152" spans="1:29" ht="30" x14ac:dyDescent="0.25">
      <c r="B152" s="28" t="str">
        <f>phone[[#This Row],[Company]]</f>
        <v>Meta Special Aerospace</v>
      </c>
      <c r="C152" s="25" t="s">
        <v>2334</v>
      </c>
      <c r="E152" s="31" t="s">
        <v>3253</v>
      </c>
      <c r="F152" s="25"/>
      <c r="G152" s="28" t="s">
        <v>2400</v>
      </c>
      <c r="I152" s="31"/>
      <c r="J152" s="31"/>
      <c r="K152" s="28" t="s">
        <v>2258</v>
      </c>
      <c r="L152" s="28" t="str">
        <f>INDEX('Maintenance Facilities'!$A$1:$Q$36,MATCH(phone[[#This Row],[Phone number]],'Maintenance Facilities'!$L$1:$L$36,0),MATCH("City",'Maintenance Facilities'!$A$1:$Q$1,0))</f>
        <v>Oklahoma City</v>
      </c>
      <c r="M152" s="28" t="str">
        <f>INDEX('Maintenance Facilities'!$A$1:$Q$36,MATCH(phone[[#This Row],[Phone number]],'Maintenance Facilities'!$L$1:$L$36,0),MATCH("State",'Maintenance Facilities'!$A$1:$Q$1,0))</f>
        <v>OK</v>
      </c>
      <c r="N152" s="28" t="str">
        <f>INDEX('Maintenance Facilities'!$A$1:$Q$36,MATCH(phone[[#This Row],[Phone number]],'Maintenance Facilities'!$L$1:$L$36,0),MATCH("Country",'Maintenance Facilities'!$A$1:$Q$1,0))</f>
        <v>United States</v>
      </c>
      <c r="O152" s="31" t="s">
        <v>62</v>
      </c>
      <c r="P152" s="27" t="s">
        <v>2399</v>
      </c>
      <c r="Q152" s="27" t="s">
        <v>2213</v>
      </c>
      <c r="R152" s="28" t="s">
        <v>2237</v>
      </c>
      <c r="S152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52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52" s="33" t="str">
        <f>IFERROR(TEXT(INDEX(mailing[#All],MATCH(phone[[#This Row],[Combined]],mailing[[#All],[combined]],0),MATCH("Sent",mailing[#Headers],0)),"MMM-DD-YYYY"),"")</f>
        <v>Mar-24-2022</v>
      </c>
      <c r="V152" s="18" t="str">
        <f>phone[[#This Row],[CONTACTFIRSTNAME]]&amp;"^"&amp;phone[[#This Row],[CONTACTLASTNAME]]&amp;"^"&amp;phone[[#This Row],[Column2]]</f>
        <v>Director^of Maintenance^Your G150 Clients</v>
      </c>
      <c r="W152" s="18"/>
      <c r="X152" s="18"/>
      <c r="Y152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52" s="56">
        <v>2</v>
      </c>
    </row>
    <row r="153" spans="1:29" ht="30" x14ac:dyDescent="0.25">
      <c r="B153" s="28" t="str">
        <f>phone[[#This Row],[Company]]</f>
        <v>Meta Special Aerospace MRO</v>
      </c>
      <c r="C153" s="25" t="s">
        <v>2292</v>
      </c>
      <c r="E153" s="31" t="s">
        <v>3253</v>
      </c>
      <c r="F153" s="25"/>
      <c r="G153" s="28" t="s">
        <v>2400</v>
      </c>
      <c r="I153" s="31"/>
      <c r="J153" s="31"/>
      <c r="K153" s="28" t="s">
        <v>2288</v>
      </c>
      <c r="L153" s="28" t="str">
        <f>INDEX('Maintenance Facilities'!$A$1:$Q$36,MATCH(phone[[#This Row],[Phone number]],'Maintenance Facilities'!$L$1:$L$36,0),MATCH("City",'Maintenance Facilities'!$A$1:$Q$1,0))</f>
        <v>Oklahoma City</v>
      </c>
      <c r="M153" s="28" t="str">
        <f>INDEX('Maintenance Facilities'!$A$1:$Q$36,MATCH(phone[[#This Row],[Phone number]],'Maintenance Facilities'!$L$1:$L$36,0),MATCH("State",'Maintenance Facilities'!$A$1:$Q$1,0))</f>
        <v>OK</v>
      </c>
      <c r="N153" s="28" t="str">
        <f>INDEX('Maintenance Facilities'!$A$1:$Q$36,MATCH(phone[[#This Row],[Phone number]],'Maintenance Facilities'!$L$1:$L$36,0),MATCH("Country",'Maintenance Facilities'!$A$1:$Q$1,0))</f>
        <v>United States</v>
      </c>
      <c r="O153" s="31" t="s">
        <v>549</v>
      </c>
      <c r="P153" s="27" t="s">
        <v>2290</v>
      </c>
      <c r="Q153" s="27" t="s">
        <v>2291</v>
      </c>
      <c r="R153" s="28" t="s">
        <v>2237</v>
      </c>
      <c r="S153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53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53" s="33" t="str">
        <f>IFERROR(TEXT(INDEX(mailing[#All],MATCH(phone[[#This Row],[Combined]],mailing[[#All],[combined]],0),MATCH("Sent",mailing[#Headers],0)),"MMM-DD-YYYY"),"")</f>
        <v>Mar-24-2022</v>
      </c>
      <c r="V153" s="18" t="str">
        <f>phone[[#This Row],[CONTACTFIRSTNAME]]&amp;"^"&amp;phone[[#This Row],[CONTACTLASTNAME]]&amp;"^"&amp;phone[[#This Row],[Column2]]</f>
        <v>Ronald^Brown^Your G150 Clients</v>
      </c>
      <c r="W153" s="18"/>
      <c r="X153" s="18"/>
      <c r="Y153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53" s="56">
        <v>2</v>
      </c>
    </row>
    <row r="154" spans="1:29" ht="45" x14ac:dyDescent="0.25">
      <c r="B154" s="28" t="str">
        <f>phone[[#This Row],[Company]]</f>
        <v>Skyservice Business Aviation Services</v>
      </c>
      <c r="C154" s="25" t="s">
        <v>2068</v>
      </c>
      <c r="E154" s="31" t="s">
        <v>3253</v>
      </c>
      <c r="F154" s="25"/>
      <c r="G154" s="28" t="s">
        <v>2400</v>
      </c>
      <c r="I154" s="31"/>
      <c r="J154" s="31"/>
      <c r="K154" s="28" t="s">
        <v>2015</v>
      </c>
      <c r="L154" s="28" t="str">
        <f>INDEX('Maintenance Facilities'!$A$1:$Q$36,MATCH(phone[[#This Row],[Phone number]],'Maintenance Facilities'!$L$1:$L$36,0),MATCH("City",'Maintenance Facilities'!$A$1:$Q$1,0))</f>
        <v>Toronto</v>
      </c>
      <c r="M154" s="28" t="str">
        <f>INDEX('Maintenance Facilities'!$A$1:$Q$36,MATCH(phone[[#This Row],[Phone number]],'Maintenance Facilities'!$L$1:$L$36,0),MATCH("State",'Maintenance Facilities'!$A$1:$Q$1,0))</f>
        <v>ON</v>
      </c>
      <c r="N154" s="28" t="str">
        <f>INDEX('Maintenance Facilities'!$A$1:$Q$36,MATCH(phone[[#This Row],[Phone number]],'Maintenance Facilities'!$L$1:$L$36,0),MATCH("Country",'Maintenance Facilities'!$A$1:$Q$1,0))</f>
        <v>Canada</v>
      </c>
      <c r="O154" s="31" t="s">
        <v>154</v>
      </c>
      <c r="P154" s="27" t="s">
        <v>326</v>
      </c>
      <c r="Q154" s="27" t="s">
        <v>185</v>
      </c>
      <c r="R154" s="28" t="s">
        <v>2060</v>
      </c>
      <c r="S154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54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54" s="33" t="str">
        <f>IFERROR(TEXT(INDEX(mailing[#All],MATCH(phone[[#This Row],[Combined]],mailing[[#All],[combined]],0),MATCH("Sent",mailing[#Headers],0)),"MMM-DD-YYYY"),"")</f>
        <v>Mar-24-2022</v>
      </c>
      <c r="V154" s="18" t="str">
        <f>phone[[#This Row],[CONTACTFIRSTNAME]]&amp;"^"&amp;phone[[#This Row],[CONTACTLASTNAME]]&amp;"^"&amp;phone[[#This Row],[Column2]]</f>
        <v>Benjamin^Murray^Your G150 Clients</v>
      </c>
      <c r="W154" s="18"/>
      <c r="X154" s="18"/>
      <c r="Y154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54" s="56">
        <v>2</v>
      </c>
      <c r="AC154" s="27" t="s">
        <v>3274</v>
      </c>
    </row>
    <row r="155" spans="1:29" s="1" customFormat="1" ht="30" hidden="1" x14ac:dyDescent="0.25">
      <c r="A155" s="19">
        <v>298</v>
      </c>
      <c r="B155" s="1" t="str">
        <f>phone[[#This Row],[Company]]</f>
        <v>Continental Baking Company, Ltd.</v>
      </c>
      <c r="C155" s="19" t="s">
        <v>1061</v>
      </c>
      <c r="D155" s="1" t="s">
        <v>664</v>
      </c>
      <c r="E155" s="2" t="s">
        <v>512</v>
      </c>
      <c r="F155" s="19" t="s">
        <v>511</v>
      </c>
      <c r="G155" s="1" t="s">
        <v>29</v>
      </c>
      <c r="H15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N876GH: KIN</v>
      </c>
      <c r="I15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N876GH: </v>
      </c>
      <c r="J15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N876GH: Jamaica</v>
      </c>
      <c r="K155" s="1" t="s">
        <v>513</v>
      </c>
      <c r="L15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Kingston</v>
      </c>
      <c r="M15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5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Jamaica</v>
      </c>
      <c r="O155" s="2" t="s">
        <v>1063</v>
      </c>
      <c r="P155" s="2" t="s">
        <v>1064</v>
      </c>
      <c r="Q155" s="2" t="s">
        <v>1065</v>
      </c>
      <c r="R155" s="18" t="s">
        <v>1785</v>
      </c>
      <c r="S155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55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U155" s="23" t="str">
        <f>IFERROR(TEXT(INDEX(mailing[#All],MATCH(phone[[#This Row],[Combined]],mailing[[#All],[combined]],0),MATCH("Sent",mailing[#Headers],0)),"MMM-DD-YYYY"),"")&amp;IFERROR(CHAR(10)&amp;TEXT(INDEX(mailing[#All],MATCH(phone[[#This Row],[Combined 2]],mailing[[#All],[combined]],0),MATCH("Sent",mailing[#Headers],0)),"MMM-DD-YYYY"),"")&amp;IFERROR(CHAR(10)&amp;TEXT(INDEX(mailing[#All],MATCH(phone[[#This Row],[Combined 3]],mailing[[#All],[combined]],0),MATCH("Sent",mailing[#Headers],0)),"MMM-DD-YYYY"),"")</f>
        <v>Mar-17-2022</v>
      </c>
      <c r="V155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Lesmore^Samuels^N876GH</v>
      </c>
      <c r="W155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Gary^
Hendrickson^N876GH</v>
      </c>
      <c r="X155" s="18"/>
      <c r="Y155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56" spans="1:29" s="1" customFormat="1" hidden="1" x14ac:dyDescent="0.25">
      <c r="A156" s="19">
        <v>298</v>
      </c>
      <c r="B156" s="1" t="str">
        <f>phone[[#This Row],[Company]]</f>
        <v>Continental Baking Company, Ltd.</v>
      </c>
      <c r="C156" s="19" t="s">
        <v>1066</v>
      </c>
      <c r="D156" s="1" t="s">
        <v>711</v>
      </c>
      <c r="E156" s="2" t="s">
        <v>512</v>
      </c>
      <c r="F156" s="19" t="s">
        <v>511</v>
      </c>
      <c r="G156" s="1" t="s">
        <v>36</v>
      </c>
      <c r="H15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N876GH: KIN</v>
      </c>
      <c r="I15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N876GH: </v>
      </c>
      <c r="J15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N876GH: Jamaica</v>
      </c>
      <c r="K156" s="1" t="s">
        <v>513</v>
      </c>
      <c r="L156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Kingston</v>
      </c>
      <c r="M156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56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Jamaica</v>
      </c>
      <c r="O156" s="2" t="s">
        <v>518</v>
      </c>
      <c r="P156" s="2" t="s">
        <v>519</v>
      </c>
      <c r="Q156" s="2" t="s">
        <v>85</v>
      </c>
      <c r="R156" s="18" t="s">
        <v>1785</v>
      </c>
      <c r="S156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56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2</v>
      </c>
      <c r="U156" s="23" t="str">
        <f>IFERROR(TEXT(INDEX(mailing[#All],MATCH(phone[[#This Row],[Combined]],mailing[[#All],[combined]],0),MATCH("Sent",mailing[#Headers],0)),"MMM-DD-YYYY"),"")</f>
        <v>Mar-17-2022</v>
      </c>
      <c r="V156" s="18" t="str">
        <f>phone[[#This Row],[CONTACTFIRSTNAME]]&amp;"^"&amp;phone[[#This Row],[CONTACTLASTNAME]]&amp;"^"&amp;phone[[#This Row],[Column2]]</f>
        <v>Lesmore^Samuels^N876GH</v>
      </c>
      <c r="W156" s="18"/>
      <c r="X156" s="18"/>
      <c r="Y156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57" spans="1:29" ht="30" x14ac:dyDescent="0.25">
      <c r="B157" s="28" t="str">
        <f>phone[[#This Row],[Company]]</f>
        <v>Trimec Aviation</v>
      </c>
      <c r="C157" s="25" t="s">
        <v>2342</v>
      </c>
      <c r="E157" s="31" t="s">
        <v>3253</v>
      </c>
      <c r="F157" s="25"/>
      <c r="G157" s="28" t="s">
        <v>2400</v>
      </c>
      <c r="I157" s="31"/>
      <c r="J157" s="31"/>
      <c r="K157" s="28" t="s">
        <v>2032</v>
      </c>
      <c r="L157" s="28" t="str">
        <f>INDEX('Maintenance Facilities'!$A$1:$Q$36,MATCH(phone[[#This Row],[Phone number]],'Maintenance Facilities'!$L$1:$L$36,0),MATCH("City",'Maintenance Facilities'!$A$1:$Q$1,0))</f>
        <v>Fort Worth</v>
      </c>
      <c r="M157" s="28" t="str">
        <f>INDEX('Maintenance Facilities'!$A$1:$Q$36,MATCH(phone[[#This Row],[Phone number]],'Maintenance Facilities'!$L$1:$L$36,0),MATCH("State",'Maintenance Facilities'!$A$1:$Q$1,0))</f>
        <v>TX</v>
      </c>
      <c r="N157" s="28" t="str">
        <f>INDEX('Maintenance Facilities'!$A$1:$Q$36,MATCH(phone[[#This Row],[Phone number]],'Maintenance Facilities'!$L$1:$L$36,0),MATCH("Country",'Maintenance Facilities'!$A$1:$Q$1,0))</f>
        <v>United States</v>
      </c>
      <c r="O157" s="31" t="s">
        <v>320</v>
      </c>
      <c r="P157" s="27" t="s">
        <v>2206</v>
      </c>
      <c r="Q157" s="27"/>
      <c r="R157" s="28" t="s">
        <v>2246</v>
      </c>
      <c r="S157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57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57" s="33" t="str">
        <f>IFERROR(TEXT(INDEX(mailing[#All],MATCH(phone[[#This Row],[Combined]],mailing[[#All],[combined]],0),MATCH("Sent",mailing[#Headers],0)),"MMM-DD-YYYY"),"")</f>
        <v>Mar-24-2022</v>
      </c>
      <c r="V157" s="18" t="str">
        <f>phone[[#This Row],[CONTACTFIRSTNAME]]&amp;"^"&amp;phone[[#This Row],[CONTACTLASTNAME]]&amp;"^"&amp;phone[[#This Row],[Column2]]</f>
        <v>Peter^Rabadi^Your G150 Clients</v>
      </c>
      <c r="W157" s="18"/>
      <c r="X157" s="18"/>
      <c r="Y157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57" s="56">
        <v>2</v>
      </c>
    </row>
    <row r="158" spans="1:29" ht="45" x14ac:dyDescent="0.25">
      <c r="A158" s="25" t="str">
        <f>IFERROR(LEFT(phone[[#This Row],[Serial Number]],SEARCH(",",phone[[#This Row],[Serial Number]])-1),phone[[#This Row],[Serial Number]])</f>
        <v>295</v>
      </c>
      <c r="B158" s="28" t="str">
        <f>phone[[#This Row],[Company]]</f>
        <v>Knysna Ventures, LLC</v>
      </c>
      <c r="C158" s="25"/>
      <c r="D158" s="26" t="s">
        <v>3231</v>
      </c>
      <c r="E158" s="31" t="s">
        <v>498</v>
      </c>
      <c r="F158" s="25" t="str">
        <f>INDEX($E$2:$F$239,MATCH(phone[[#This Row],[Column2]],$E$2:$E$239,0),2)</f>
        <v>295</v>
      </c>
      <c r="G158" s="28" t="s">
        <v>180</v>
      </c>
      <c r="H15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N20TW: </v>
      </c>
      <c r="I158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f>
        <v xml:space="preserve">N20TW: </v>
      </c>
      <c r="J158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f>
        <v>N20TW: United States</v>
      </c>
      <c r="K158" s="28" t="s">
        <v>1764</v>
      </c>
      <c r="L158" s="2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Diablo</v>
      </c>
      <c r="M158" s="2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N158" s="2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58" s="31" t="s">
        <v>1767</v>
      </c>
      <c r="P158" s="27" t="s">
        <v>1768</v>
      </c>
      <c r="Q158" s="27" t="s">
        <v>281</v>
      </c>
      <c r="R158" s="28" t="str">
        <f>IFERROR(INDEX(JETNET[#All],MATCH(,JETNET[[#All],[COMPANYNAME]],0),MATCH("COMPWEBADDRESS",JETNET[#Headers],0)),"")</f>
        <v/>
      </c>
      <c r="S158" s="29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
</v>
      </c>
      <c r="T158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58" s="33" t="str">
        <f>IFERROR(TEXT(INDEX(mailing[#All],MATCH(phone[[#This Row],[Combined]],mailing[[#All],[combined]],0),MATCH("Sent",mailing[#Headers],0)),"MMM-DD-YYYY"),"")</f>
        <v>Mar-17-2022</v>
      </c>
      <c r="V158" s="18" t="str">
        <f>phone[[#This Row],[CONTACTFIRSTNAME]]&amp;"^"&amp;phone[[#This Row],[CONTACTLASTNAME]]&amp;"^"&amp;phone[[#This Row],[Column2]]</f>
        <v>Paul^McEwan^N20TW</v>
      </c>
      <c r="W158" s="18" t="str">
        <f>SUBSTITUTE(phone[[#This Row],[CONTACTFIRSTNAME]],CHAR(10),"#",2)</f>
        <v>Paul</v>
      </c>
      <c r="X158" s="18" t="str">
        <f>"Leonardo"&amp;"^"&amp;"de Vasconcelos Vieira"&amp;"^"&amp;phone[[#This Row],[Column2]]</f>
        <v>Leonardo^de Vasconcelos Vieira^N20TW</v>
      </c>
      <c r="Y158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58" s="57">
        <v>2</v>
      </c>
    </row>
    <row r="159" spans="1:29" ht="45" x14ac:dyDescent="0.25">
      <c r="A159" s="25" t="str">
        <f>IFERROR(LEFT(phone[[#This Row],[Serial Number]],SEARCH(",",phone[[#This Row],[Serial Number]])-1),phone[[#This Row],[Serial Number]])</f>
        <v>208</v>
      </c>
      <c r="B159" s="28" t="str">
        <f>phone[[#This Row],[Company]]</f>
        <v>Leon Air, LLC</v>
      </c>
      <c r="C159" s="25"/>
      <c r="D159" s="26" t="s">
        <v>3231</v>
      </c>
      <c r="E159" s="31" t="s">
        <v>700</v>
      </c>
      <c r="F159" s="25" t="str">
        <f>INDEX($E$2:$F$239,MATCH(phone[[#This Row],[Column2]],$E$2:$E$239,0),2)</f>
        <v>208</v>
      </c>
      <c r="G159" s="28" t="s">
        <v>19</v>
      </c>
      <c r="H15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N150CT: MIA</v>
      </c>
      <c r="I159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f>
        <v>N150CT: FL</v>
      </c>
      <c r="J159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f>
        <v>N150CT: United States</v>
      </c>
      <c r="K159" s="28" t="s">
        <v>1264</v>
      </c>
      <c r="L159" s="2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Miami</v>
      </c>
      <c r="M159" s="2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FL</v>
      </c>
      <c r="N159" s="2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59" s="31" t="s">
        <v>703</v>
      </c>
      <c r="P159" s="27" t="s">
        <v>1267</v>
      </c>
      <c r="Q159" s="27" t="s">
        <v>24</v>
      </c>
      <c r="R159" s="28" t="str">
        <f>IFERROR(INDEX(JETNET[#All],MATCH(,JETNET[[#All],[COMPANYNAME]],0),MATCH("COMPWEBADDRESS",JETNET[#Headers],0)),"")</f>
        <v/>
      </c>
      <c r="S159" s="29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
</v>
      </c>
      <c r="T159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59" s="33" t="str">
        <f>IFERROR(TEXT(INDEX(mailing[#All],MATCH(phone[[#This Row],[Combined]],mailing[[#All],[combined]],0),MATCH("Sent",mailing[#Headers],0)),"MMM-DD-YYYY"),"")</f>
        <v>Mar-17-2022</v>
      </c>
      <c r="V159" s="18" t="str">
        <f>phone[[#This Row],[CONTACTFIRSTNAME]]&amp;"^"&amp;phone[[#This Row],[CONTACTLASTNAME]]&amp;"^"&amp;phone[[#This Row],[Column2]]</f>
        <v>Ramiro^Ortiz^N150CT</v>
      </c>
      <c r="W159" s="18" t="str">
        <f>SUBSTITUTE(phone[[#This Row],[CONTACTFIRSTNAME]],CHAR(10),"#",2)</f>
        <v>Ramiro</v>
      </c>
      <c r="X159" s="18" t="str">
        <f>"Leonardo"&amp;"^"&amp;"de Vasconcelos Vieira"&amp;"^"&amp;phone[[#This Row],[Column2]]</f>
        <v>Leonardo^de Vasconcelos Vieira^N150CT</v>
      </c>
      <c r="Y159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59" s="57">
        <v>2</v>
      </c>
    </row>
    <row r="160" spans="1:29" ht="45" x14ac:dyDescent="0.25">
      <c r="A160" s="25">
        <f>IFERROR(LEFT(phone[[#This Row],[Serial Number]],SEARCH(",",phone[[#This Row],[Serial Number]])-1),phone[[#This Row],[Serial Number]])</f>
        <v>290</v>
      </c>
      <c r="B160" s="28" t="str">
        <f>phone[[#This Row],[Company]]</f>
        <v>2269514 Alberta Ltd</v>
      </c>
      <c r="C160" s="25"/>
      <c r="D160" s="26" t="s">
        <v>3231</v>
      </c>
      <c r="E160" s="31" t="s">
        <v>479</v>
      </c>
      <c r="F160" s="25">
        <v>290</v>
      </c>
      <c r="G160" s="28" t="s">
        <v>19</v>
      </c>
      <c r="H16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C-FMDN: YYC</v>
      </c>
      <c r="I160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f>
        <v>C-FMDN: AB</v>
      </c>
      <c r="J160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f>
        <v>C-FMDN: Canada</v>
      </c>
      <c r="K160" s="28" t="s">
        <v>1725</v>
      </c>
      <c r="L160" s="2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Calgary</v>
      </c>
      <c r="M160" s="2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AB</v>
      </c>
      <c r="N160" s="2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O160" s="31" t="s">
        <v>287</v>
      </c>
      <c r="P160" s="27" t="s">
        <v>393</v>
      </c>
      <c r="Q160" s="27"/>
      <c r="R160" s="28" t="str">
        <f>IFERROR(INDEX(JETNET[#All],MATCH(,JETNET[[#All],[COMPANYNAME]],0),MATCH("COMPWEBADDRESS",JETNET[#Headers],0)),"")</f>
        <v/>
      </c>
      <c r="S160" s="29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
</v>
      </c>
      <c r="T160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60" s="33" t="str">
        <f>IFERROR(TEXT(INDEX(mailing[#All],MATCH(phone[[#This Row],[Combined]],mailing[[#All],[combined]],0),MATCH("Sent",mailing[#Headers],0)),"MMM-DD-YYYY"),"")</f>
        <v>Mar-17-2022</v>
      </c>
      <c r="V160" s="18" t="str">
        <f>phone[[#This Row],[CONTACTFIRSTNAME]]&amp;"^"&amp;phone[[#This Row],[CONTACTLASTNAME]]&amp;"^"&amp;phone[[#This Row],[Column2]]</f>
        <v>Patrick^Daniel^C-FMDN</v>
      </c>
      <c r="W160" s="18" t="str">
        <f>SUBSTITUTE(phone[[#This Row],[CONTACTFIRSTNAME]],CHAR(10),"#",2)</f>
        <v>Patrick</v>
      </c>
      <c r="X160" s="18" t="str">
        <f>"Leonardo"&amp;"^"&amp;"de Vasconcelos Vieira"&amp;"^"&amp;phone[[#This Row],[Column2]]</f>
        <v>Leonardo^de Vasconcelos Vieira^C-FMDN</v>
      </c>
      <c r="Y160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60" s="57">
        <v>2</v>
      </c>
    </row>
    <row r="161" spans="1:26" x14ac:dyDescent="0.25">
      <c r="A161" s="25">
        <v>204</v>
      </c>
      <c r="B161" s="26" t="str">
        <f>phone[[#This Row],[Company]]</f>
        <v>Dodson International Parts, Inc.</v>
      </c>
      <c r="C161" s="25" t="s">
        <v>683</v>
      </c>
      <c r="D161" s="26" t="s">
        <v>684</v>
      </c>
      <c r="E161" s="27" t="s">
        <v>20</v>
      </c>
      <c r="F161" s="25" t="s">
        <v>18</v>
      </c>
      <c r="G161" s="26" t="s">
        <v>19</v>
      </c>
      <c r="H16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N7476C: </v>
      </c>
      <c r="I16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N7476C: KS</v>
      </c>
      <c r="J16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N7476C: United States</v>
      </c>
      <c r="K161" s="26" t="s">
        <v>21</v>
      </c>
      <c r="L161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Rantoul</v>
      </c>
      <c r="M161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KS</v>
      </c>
      <c r="N161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61" s="27" t="s">
        <v>22</v>
      </c>
      <c r="P161" s="27" t="s">
        <v>23</v>
      </c>
      <c r="Q161" s="27" t="s">
        <v>24</v>
      </c>
      <c r="R161" s="28" t="s">
        <v>1242</v>
      </c>
      <c r="S161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61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61" s="33" t="str">
        <f>IFERROR(TEXT(INDEX(mailing[#All],MATCH(phone[[#This Row],[Combined]],mailing[[#All],[combined]],0),MATCH("Sent",mailing[#Headers],0)),"MMM-DD-YYYY"),"")</f>
        <v>Mar-17-2022</v>
      </c>
      <c r="V161" s="18" t="str">
        <f>phone[[#This Row],[CONTACTFIRSTNAME]]&amp;"^"&amp;phone[[#This Row],[CONTACTLASTNAME]]&amp;"^"&amp;phone[[#This Row],[Column2]]</f>
        <v>Robert^(J.R.) Dodson^N7476C</v>
      </c>
      <c r="W161" s="18"/>
      <c r="X161" s="18"/>
      <c r="Y161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61" s="58">
        <v>3</v>
      </c>
    </row>
    <row r="162" spans="1:26" s="1" customFormat="1" ht="45" hidden="1" x14ac:dyDescent="0.25">
      <c r="A162" s="19">
        <v>301</v>
      </c>
      <c r="B162" s="1" t="str">
        <f>phone[[#This Row],[Company]]</f>
        <v>Ultrapar Participacoes, SA</v>
      </c>
      <c r="C162" s="19" t="s">
        <v>1072</v>
      </c>
      <c r="D162" s="1" t="s">
        <v>664</v>
      </c>
      <c r="E162" s="2" t="s">
        <v>541</v>
      </c>
      <c r="F162" s="19" t="s">
        <v>540</v>
      </c>
      <c r="G162" s="1" t="s">
        <v>29</v>
      </c>
      <c r="H16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PP-ESV: POA</v>
      </c>
      <c r="I16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PP-ESV: RS</v>
      </c>
      <c r="J16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PP-ESV: Brazil</v>
      </c>
      <c r="K162" s="1" t="s">
        <v>542</v>
      </c>
      <c r="L16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Sao Paulo</v>
      </c>
      <c r="M16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SP</v>
      </c>
      <c r="N16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O162" s="2" t="s">
        <v>1073</v>
      </c>
      <c r="P162" s="2" t="s">
        <v>1074</v>
      </c>
      <c r="Q162" s="2" t="s">
        <v>1075</v>
      </c>
      <c r="R162" s="18" t="s">
        <v>1798</v>
      </c>
      <c r="S162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62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162" s="23" t="str">
        <f>IFERROR(TEXT(INDEX(mailing[#All],MATCH(phone[[#This Row],[Combined]],mailing[[#All],[combined]],0),MATCH("Sent",mailing[#Headers],0)),"MMM-DD-YYYY"),"")&amp;IFERROR(CHAR(10)&amp;TEXT(INDEX(mailing[#All],MATCH(phone[[#This Row],[Combined 2]],mailing[[#All],[combined]],0),MATCH("Sent",mailing[#Headers],0)),"MMM-DD-YYYY"),"")&amp;IFERROR(CHAR(10)&amp;TEXT(INDEX(mailing[#All],MATCH(phone[[#This Row],[Combined 3]],mailing[[#All],[combined]],0),MATCH("Sent",mailing[#Headers],0)),"MMM-DD-YYYY"),"")</f>
        <v>Mar-17-2022</v>
      </c>
      <c r="V162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Pedro Javier^Sole Jacques^PP-ESV</v>
      </c>
      <c r="W162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Lucio^
de Castro Andrade Filho^PP-ESV</v>
      </c>
      <c r="X162" s="18"/>
      <c r="Y162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63" spans="1:26" s="1" customFormat="1" hidden="1" x14ac:dyDescent="0.25">
      <c r="A163" s="19">
        <v>301</v>
      </c>
      <c r="B163" s="1" t="str">
        <f>phone[[#This Row],[Company]]</f>
        <v>Ultrapar Participacoes, SA</v>
      </c>
      <c r="C163" s="19" t="s">
        <v>1076</v>
      </c>
      <c r="D163" s="1" t="s">
        <v>711</v>
      </c>
      <c r="E163" s="2" t="s">
        <v>541</v>
      </c>
      <c r="F163" s="19" t="s">
        <v>540</v>
      </c>
      <c r="G163" s="1" t="s">
        <v>36</v>
      </c>
      <c r="H16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PP-ESV: POA</v>
      </c>
      <c r="I16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PP-ESV: RS</v>
      </c>
      <c r="J16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PP-ESV: Brazil</v>
      </c>
      <c r="K163" s="1" t="s">
        <v>542</v>
      </c>
      <c r="L16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Sao Paulo</v>
      </c>
      <c r="M16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SP</v>
      </c>
      <c r="N16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O163" s="2" t="s">
        <v>543</v>
      </c>
      <c r="P163" s="2" t="s">
        <v>544</v>
      </c>
      <c r="Q163" s="2" t="s">
        <v>85</v>
      </c>
      <c r="R163" s="18" t="s">
        <v>1798</v>
      </c>
      <c r="S163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63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163" s="23" t="str">
        <f>IFERROR(TEXT(INDEX(mailing[#All],MATCH(phone[[#This Row],[Combined]],mailing[[#All],[combined]],0),MATCH("Sent",mailing[#Headers],0)),"MMM-DD-YYYY"),"")</f>
        <v>Mar-17-2022</v>
      </c>
      <c r="V163" s="18" t="str">
        <f>phone[[#This Row],[CONTACTFIRSTNAME]]&amp;"^"&amp;phone[[#This Row],[CONTACTLASTNAME]]&amp;"^"&amp;phone[[#This Row],[Column2]]</f>
        <v>Pedro Javier^Sole Jacques^PP-ESV</v>
      </c>
      <c r="W163" s="18"/>
      <c r="X163" s="18"/>
      <c r="Y163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64" spans="1:26" s="1" customFormat="1" hidden="1" x14ac:dyDescent="0.25">
      <c r="A164" s="19">
        <v>301</v>
      </c>
      <c r="B164" s="1" t="str">
        <f>phone[[#This Row],[Company]]</f>
        <v>Ultrapar Participacoes, SA</v>
      </c>
      <c r="C164" s="19" t="s">
        <v>1077</v>
      </c>
      <c r="D164" s="1" t="s">
        <v>797</v>
      </c>
      <c r="E164" s="2" t="s">
        <v>541</v>
      </c>
      <c r="F164" s="19" t="s">
        <v>540</v>
      </c>
      <c r="G164" s="1" t="s">
        <v>36</v>
      </c>
      <c r="H16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PP-ESV: POA</v>
      </c>
      <c r="I16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PP-ESV: RS</v>
      </c>
      <c r="J16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PP-ESV: Brazil</v>
      </c>
      <c r="K164" s="1" t="s">
        <v>542</v>
      </c>
      <c r="L16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Sao Paulo</v>
      </c>
      <c r="M16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SP</v>
      </c>
      <c r="N16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O164" s="2" t="s">
        <v>543</v>
      </c>
      <c r="P164" s="2" t="s">
        <v>544</v>
      </c>
      <c r="Q164" s="2" t="s">
        <v>85</v>
      </c>
      <c r="R164" s="18" t="s">
        <v>1798</v>
      </c>
      <c r="S164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64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164" s="23" t="str">
        <f>IFERROR(TEXT(INDEX(mailing[#All],MATCH(phone[[#This Row],[Combined]],mailing[[#All],[combined]],0),MATCH("Sent",mailing[#Headers],0)),"MMM-DD-YYYY"),"")</f>
        <v>Mar-17-2022</v>
      </c>
      <c r="V164" s="18" t="str">
        <f>phone[[#This Row],[CONTACTFIRSTNAME]]&amp;"^"&amp;phone[[#This Row],[CONTACTLASTNAME]]&amp;"^"&amp;phone[[#This Row],[Column2]]</f>
        <v>Pedro Javier^Sole Jacques^PP-ESV</v>
      </c>
      <c r="W164" s="18"/>
      <c r="X164" s="18"/>
      <c r="Y16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65" spans="1:26" x14ac:dyDescent="0.25">
      <c r="A165" s="25">
        <v>204</v>
      </c>
      <c r="B165" s="26" t="str">
        <f>phone[[#This Row],[Company]]</f>
        <v>Dodson International Parts, Inc.</v>
      </c>
      <c r="C165" s="25" t="s">
        <v>685</v>
      </c>
      <c r="D165" s="26" t="s">
        <v>686</v>
      </c>
      <c r="E165" s="27" t="s">
        <v>20</v>
      </c>
      <c r="F165" s="25" t="s">
        <v>18</v>
      </c>
      <c r="G165" s="26" t="s">
        <v>19</v>
      </c>
      <c r="H16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N7476C: </v>
      </c>
      <c r="I16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N7476C: KS</v>
      </c>
      <c r="J16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N7476C: United States</v>
      </c>
      <c r="K165" s="26" t="s">
        <v>21</v>
      </c>
      <c r="L165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Rantoul</v>
      </c>
      <c r="M165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KS</v>
      </c>
      <c r="N165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65" s="27" t="s">
        <v>22</v>
      </c>
      <c r="P165" s="27" t="s">
        <v>23</v>
      </c>
      <c r="Q165" s="27" t="s">
        <v>24</v>
      </c>
      <c r="R165" s="28" t="s">
        <v>1242</v>
      </c>
      <c r="S165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65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65" s="33" t="str">
        <f>IFERROR(TEXT(INDEX(mailing[#All],MATCH(phone[[#This Row],[Combined]],mailing[[#All],[combined]],0),MATCH("Sent",mailing[#Headers],0)),"MMM-DD-YYYY"),"")</f>
        <v>Mar-17-2022</v>
      </c>
      <c r="V165" s="18" t="str">
        <f>phone[[#This Row],[CONTACTFIRSTNAME]]&amp;"^"&amp;phone[[#This Row],[CONTACTLASTNAME]]&amp;"^"&amp;phone[[#This Row],[Column2]]</f>
        <v>Robert^(J.R.) Dodson^N7476C</v>
      </c>
      <c r="W165" s="18"/>
      <c r="X165" s="18"/>
      <c r="Y165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65" s="58">
        <v>3</v>
      </c>
    </row>
    <row r="166" spans="1:26" x14ac:dyDescent="0.25">
      <c r="A166" s="25">
        <v>211</v>
      </c>
      <c r="B166" s="26" t="str">
        <f>phone[[#This Row],[Company]]</f>
        <v>Willow Fabrics and Consulting, LLC</v>
      </c>
      <c r="C166" s="25" t="s">
        <v>716</v>
      </c>
      <c r="D166" s="26" t="s">
        <v>664</v>
      </c>
      <c r="E166" s="27" t="s">
        <v>58</v>
      </c>
      <c r="F166" s="25" t="s">
        <v>56</v>
      </c>
      <c r="G166" s="26" t="s">
        <v>36</v>
      </c>
      <c r="H16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N248SL: PBC</v>
      </c>
      <c r="I16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N248SL: </v>
      </c>
      <c r="J16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N248SL: Mexico</v>
      </c>
      <c r="K166" s="26" t="s">
        <v>69</v>
      </c>
      <c r="L166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Milford</v>
      </c>
      <c r="M166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DE</v>
      </c>
      <c r="N166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66" s="27" t="s">
        <v>70</v>
      </c>
      <c r="P166" s="27" t="s">
        <v>71</v>
      </c>
      <c r="Q166" s="27" t="s">
        <v>26</v>
      </c>
      <c r="R166" s="28"/>
      <c r="S166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66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66" s="33" t="str">
        <f>IFERROR(TEXT(INDEX(mailing[#All],MATCH(phone[[#This Row],[Combined]],mailing[[#All],[combined]],0),MATCH("Sent",mailing[#Headers],0)),"MMM-DD-YYYY"),"")</f>
        <v>Mar-17-2022</v>
      </c>
      <c r="V166" s="18" t="str">
        <f>phone[[#This Row],[CONTACTFIRSTNAME]]&amp;"^"&amp;phone[[#This Row],[CONTACTLASTNAME]]&amp;"^"&amp;phone[[#This Row],[Column2]]</f>
        <v>Jeffry^Wright^N248SL</v>
      </c>
      <c r="W166" s="18"/>
      <c r="X166" s="18"/>
      <c r="Y166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66" s="58">
        <v>3</v>
      </c>
    </row>
    <row r="167" spans="1:26" ht="30" x14ac:dyDescent="0.25">
      <c r="A167" s="25">
        <v>221</v>
      </c>
      <c r="B167" s="26" t="str">
        <f>phone[[#This Row],[Company]]</f>
        <v>Solairus Aviation</v>
      </c>
      <c r="C167" s="25" t="s">
        <v>764</v>
      </c>
      <c r="D167" s="26" t="s">
        <v>684</v>
      </c>
      <c r="E167" s="27" t="s">
        <v>110</v>
      </c>
      <c r="F167" s="25" t="s">
        <v>109</v>
      </c>
      <c r="G167" s="26" t="s">
        <v>43</v>
      </c>
      <c r="H16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N705AK: VIS</v>
      </c>
      <c r="I16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N705AK: CA</v>
      </c>
      <c r="J16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N705AK: United States</v>
      </c>
      <c r="K167" s="26" t="s">
        <v>111</v>
      </c>
      <c r="L167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Petaluma</v>
      </c>
      <c r="M167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N167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67" s="27" t="s">
        <v>113</v>
      </c>
      <c r="P167" s="27" t="s">
        <v>114</v>
      </c>
      <c r="Q167" s="27" t="s">
        <v>115</v>
      </c>
      <c r="R167" s="28" t="s">
        <v>1345</v>
      </c>
      <c r="S167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67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67" s="33" t="str">
        <f>IFERROR(TEXT(INDEX(mailing[#All],MATCH(phone[[#This Row],[Combined]],mailing[[#All],[combined]],0),MATCH("Sent",mailing[#Headers],0)),"MMM-DD-YYYY"),"")</f>
        <v>Mar-17-2022</v>
      </c>
      <c r="V167" s="18" t="str">
        <f>phone[[#This Row],[CONTACTFIRSTNAME]]&amp;"^"&amp;phone[[#This Row],[CONTACTLASTNAME]]&amp;"^"&amp;phone[[#This Row],[Column2]]</f>
        <v>Charles^Judge^N705AK</v>
      </c>
      <c r="W167" s="18"/>
      <c r="X167" s="18"/>
      <c r="Y167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67" s="58">
        <v>3</v>
      </c>
    </row>
    <row r="168" spans="1:26" s="1" customFormat="1" ht="45" hidden="1" x14ac:dyDescent="0.25">
      <c r="A168" s="19">
        <v>304</v>
      </c>
      <c r="B168" s="1" t="str">
        <f>phone[[#This Row],[Company]]</f>
        <v>Ambev, SA</v>
      </c>
      <c r="C168" s="19" t="s">
        <v>1082</v>
      </c>
      <c r="D168" s="1" t="s">
        <v>664</v>
      </c>
      <c r="E168" s="2" t="s">
        <v>561</v>
      </c>
      <c r="F168" s="19" t="s">
        <v>560</v>
      </c>
      <c r="G168" s="1" t="s">
        <v>29</v>
      </c>
      <c r="H16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PR-CBA: CGH</v>
      </c>
      <c r="I16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PR-CBA: SP</v>
      </c>
      <c r="J16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PR-CBA: Brazil</v>
      </c>
      <c r="K168" s="1" t="s">
        <v>562</v>
      </c>
      <c r="L16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Sao Paulo</v>
      </c>
      <c r="M16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SP</v>
      </c>
      <c r="N16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Brazil</v>
      </c>
      <c r="O168" s="2" t="s">
        <v>2513</v>
      </c>
      <c r="P168" s="2" t="s">
        <v>2514</v>
      </c>
      <c r="Q168" s="2" t="s">
        <v>1083</v>
      </c>
      <c r="R168" s="18"/>
      <c r="S168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 xml:space="preserve">
1</v>
      </c>
      <c r="T168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68" s="23" t="str">
        <f>IFERROR(TEXT(INDEX(mailing[#All],MATCH(phone[[#This Row],[Combined]],mailing[[#All],[combined]],0),MATCH("Sent",mailing[#Headers],0)),"MMM-DD-YYYY"),"")&amp;IFERROR(CHAR(10)&amp;TEXT(INDEX(mailing[#All],MATCH(phone[[#This Row],[Combined 2]],mailing[[#All],[combined]],0),MATCH("Sent",mailing[#Headers],0)),"MMM-DD-YYYY"),"")&amp;IFERROR(CHAR(10)&amp;TEXT(INDEX(mailing[#All],MATCH(phone[[#This Row],[Combined 3]],mailing[[#All],[combined]],0),MATCH("Sent",mailing[#Headers],0)),"MMM-DD-YYYY"),"")</f>
        <v>Mar-17-2022
Mar-17-2022</v>
      </c>
      <c r="V168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Eduardo^Eiji Horai^PR-CBA</v>
      </c>
      <c r="W168" s="18" t="s">
        <v>2516</v>
      </c>
      <c r="X168" s="18" t="s">
        <v>2515</v>
      </c>
      <c r="Y168" s="1">
        <f>(LEN(phone[[#This Row],[CONTACTFIRSTNAME]])+LEN(phone[[#This Row],[CONTACTLASTNAME]]))-(LEN(SUBSTITUTE(phone[[#This Row],[CONTACTFIRSTNAME]],CHAR(10),""))+LEN(SUBSTITUTE(phone[[#This Row],[CONTACTLASTNAME]],CHAR(10),"")))</f>
        <v>4</v>
      </c>
    </row>
    <row r="169" spans="1:26" ht="30" x14ac:dyDescent="0.25">
      <c r="A169" s="25">
        <v>221</v>
      </c>
      <c r="B169" s="26" t="str">
        <f>phone[[#This Row],[Company]]</f>
        <v>Solairus Aviation</v>
      </c>
      <c r="C169" s="25" t="s">
        <v>768</v>
      </c>
      <c r="D169" s="26" t="s">
        <v>711</v>
      </c>
      <c r="E169" s="27" t="s">
        <v>110</v>
      </c>
      <c r="F169" s="25" t="s">
        <v>109</v>
      </c>
      <c r="G169" s="26" t="s">
        <v>43</v>
      </c>
      <c r="H16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N705AK: VIS</v>
      </c>
      <c r="I16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N705AK: CA</v>
      </c>
      <c r="J16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N705AK: United States</v>
      </c>
      <c r="K169" s="26" t="s">
        <v>111</v>
      </c>
      <c r="L169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Petaluma</v>
      </c>
      <c r="M169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N169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69" s="27" t="s">
        <v>113</v>
      </c>
      <c r="P169" s="27" t="s">
        <v>114</v>
      </c>
      <c r="Q169" s="27" t="s">
        <v>115</v>
      </c>
      <c r="R169" s="28" t="s">
        <v>1345</v>
      </c>
      <c r="S169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69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69" s="33" t="str">
        <f>IFERROR(TEXT(INDEX(mailing[#All],MATCH(phone[[#This Row],[Combined]],mailing[[#All],[combined]],0),MATCH("Sent",mailing[#Headers],0)),"MMM-DD-YYYY"),"")</f>
        <v>Mar-17-2022</v>
      </c>
      <c r="V169" s="18" t="str">
        <f>phone[[#This Row],[CONTACTFIRSTNAME]]&amp;"^"&amp;phone[[#This Row],[CONTACTLASTNAME]]&amp;"^"&amp;phone[[#This Row],[Column2]]</f>
        <v>Charles^Judge^N705AK</v>
      </c>
      <c r="W169" s="18"/>
      <c r="X169" s="18"/>
      <c r="Y169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69" s="58">
        <v>3</v>
      </c>
    </row>
    <row r="170" spans="1:26" x14ac:dyDescent="0.25">
      <c r="A170" s="25">
        <v>222</v>
      </c>
      <c r="B170" s="26" t="str">
        <f>phone[[#This Row],[Company]]</f>
        <v>6404805 Manitoba, Ltd.</v>
      </c>
      <c r="C170" s="25" t="s">
        <v>769</v>
      </c>
      <c r="D170" s="26" t="s">
        <v>664</v>
      </c>
      <c r="E170" s="27" t="s">
        <v>118</v>
      </c>
      <c r="F170" s="25" t="s">
        <v>117</v>
      </c>
      <c r="G170" s="26" t="s">
        <v>29</v>
      </c>
      <c r="H17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C-FTXX: YWG</v>
      </c>
      <c r="I17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C-FTXX: MB</v>
      </c>
      <c r="J17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C-FTXX: Canada</v>
      </c>
      <c r="K170" s="26" t="s">
        <v>119</v>
      </c>
      <c r="L170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Winnipeg</v>
      </c>
      <c r="M170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MB</v>
      </c>
      <c r="N170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O170" s="27" t="s">
        <v>121</v>
      </c>
      <c r="P170" s="27" t="s">
        <v>122</v>
      </c>
      <c r="Q170" s="27" t="s">
        <v>26</v>
      </c>
      <c r="R170" s="28"/>
      <c r="S170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70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70" s="33" t="str">
        <f>IFERROR(TEXT(INDEX(mailing[#All],MATCH(phone[[#This Row],[Combined]],mailing[[#All],[combined]],0),MATCH("Sent",mailing[#Headers],0)),"MMM-DD-YYYY"),"")</f>
        <v>Mar-17-2022</v>
      </c>
      <c r="V170" s="18" t="str">
        <f>phone[[#This Row],[CONTACTFIRSTNAME]]&amp;"^"&amp;phone[[#This Row],[CONTACTLASTNAME]]&amp;"^"&amp;phone[[#This Row],[Column2]]</f>
        <v>Louie^Tolaini^C-FTXX</v>
      </c>
      <c r="W170" s="18"/>
      <c r="X170" s="18"/>
      <c r="Y170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70" s="58">
        <v>3</v>
      </c>
    </row>
    <row r="171" spans="1:26" x14ac:dyDescent="0.25">
      <c r="A171" s="25">
        <v>223</v>
      </c>
      <c r="B171" s="26" t="str">
        <f>phone[[#This Row],[Company]]</f>
        <v>MHW Group Holdings, LLC</v>
      </c>
      <c r="C171" s="25" t="s">
        <v>771</v>
      </c>
      <c r="D171" s="26" t="s">
        <v>664</v>
      </c>
      <c r="E171" s="27" t="s">
        <v>125</v>
      </c>
      <c r="F171" s="25" t="s">
        <v>124</v>
      </c>
      <c r="G171" s="26" t="s">
        <v>29</v>
      </c>
      <c r="H17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N611NC: MTN</v>
      </c>
      <c r="I17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N611NC: MD</v>
      </c>
      <c r="J17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N611NC: United States</v>
      </c>
      <c r="K171" s="26" t="s">
        <v>126</v>
      </c>
      <c r="L171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Reisterstown</v>
      </c>
      <c r="M171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MD</v>
      </c>
      <c r="N171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71" s="27" t="s">
        <v>127</v>
      </c>
      <c r="P171" s="27" t="s">
        <v>128</v>
      </c>
      <c r="Q171" s="27" t="s">
        <v>129</v>
      </c>
      <c r="R171" s="28" t="s">
        <v>1357</v>
      </c>
      <c r="S171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71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71" s="33" t="str">
        <f>IFERROR(TEXT(INDEX(mailing[#All],MATCH(phone[[#This Row],[Combined]],mailing[[#All],[combined]],0),MATCH("Sent",mailing[#Headers],0)),"MMM-DD-YYYY"),"")</f>
        <v>Mar-17-2022</v>
      </c>
      <c r="V171" s="18" t="str">
        <f>phone[[#This Row],[CONTACTFIRSTNAME]]&amp;"^"&amp;phone[[#This Row],[CONTACTLASTNAME]]&amp;"^"&amp;phone[[#This Row],[Column2]]</f>
        <v>Marvin^Weiner^N611NC</v>
      </c>
      <c r="W171" s="18"/>
      <c r="X171" s="18"/>
      <c r="Y171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71" s="58">
        <v>3</v>
      </c>
    </row>
    <row r="172" spans="1:26" x14ac:dyDescent="0.25">
      <c r="A172" s="25">
        <v>226</v>
      </c>
      <c r="B172" s="26" t="str">
        <f>phone[[#This Row],[Company]]</f>
        <v>JVWL, LLC</v>
      </c>
      <c r="C172" s="25" t="s">
        <v>779</v>
      </c>
      <c r="D172" s="26" t="s">
        <v>664</v>
      </c>
      <c r="E172" s="27" t="s">
        <v>132</v>
      </c>
      <c r="F172" s="25" t="s">
        <v>131</v>
      </c>
      <c r="G172" s="26" t="s">
        <v>19</v>
      </c>
      <c r="H17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N8821C: FAT</v>
      </c>
      <c r="I17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N8821C: CA</v>
      </c>
      <c r="J17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N8821C: United States</v>
      </c>
      <c r="K172" s="26" t="s">
        <v>137</v>
      </c>
      <c r="L172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Hanford</v>
      </c>
      <c r="M172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N172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72" s="27" t="s">
        <v>138</v>
      </c>
      <c r="P172" s="27" t="s">
        <v>139</v>
      </c>
      <c r="Q172" s="27" t="s">
        <v>54</v>
      </c>
      <c r="R172" s="28"/>
      <c r="S172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72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72" s="33" t="str">
        <f>IFERROR(TEXT(INDEX(mailing[#All],MATCH(phone[[#This Row],[Combined]],mailing[[#All],[combined]],0),MATCH("Sent",mailing[#Headers],0)),"MMM-DD-YYYY"),"")</f>
        <v>Mar-17-2022</v>
      </c>
      <c r="V172" s="18" t="str">
        <f>phone[[#This Row],[CONTACTFIRSTNAME]]&amp;"^"&amp;phone[[#This Row],[CONTACTLASTNAME]]&amp;"^"&amp;phone[[#This Row],[Column2]]</f>
        <v>William^Tos^N8821C</v>
      </c>
      <c r="W172" s="18"/>
      <c r="X172" s="18"/>
      <c r="Y172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72" s="58">
        <v>3</v>
      </c>
    </row>
    <row r="173" spans="1:26" ht="45" x14ac:dyDescent="0.25">
      <c r="A173" s="25">
        <v>228</v>
      </c>
      <c r="B173" s="26" t="str">
        <f>phone[[#This Row],[Company]]</f>
        <v>Keystone Aviation, LLC</v>
      </c>
      <c r="C173" s="25" t="s">
        <v>2482</v>
      </c>
      <c r="D173" s="26" t="s">
        <v>2486</v>
      </c>
      <c r="E173" s="27" t="s">
        <v>144</v>
      </c>
      <c r="F173" s="47" t="s">
        <v>143</v>
      </c>
      <c r="G173" s="26" t="s">
        <v>43</v>
      </c>
      <c r="H17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N100GX: TAC
N928ST: SLC
N6950C: SLC</v>
      </c>
      <c r="I17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N100GX: 
N928ST: UT
N6950C: UT</v>
      </c>
      <c r="J17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N100GX: Philippines
N928ST: United States
N6950C: United States</v>
      </c>
      <c r="K173" s="26" t="s">
        <v>145</v>
      </c>
      <c r="L173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Salt Lake City</v>
      </c>
      <c r="M173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N173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73" s="27" t="s">
        <v>1009</v>
      </c>
      <c r="P173" s="27" t="s">
        <v>2477</v>
      </c>
      <c r="Q173" s="27" t="s">
        <v>24</v>
      </c>
      <c r="R173" s="28" t="s">
        <v>1385</v>
      </c>
      <c r="S173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73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73" s="33" t="str">
        <f>IFERROR(TEXT(INDEX(mailing[#All],MATCH(phone[[#This Row],[Combined]],mailing[[#All],[combined]],0),MATCH("Sent",mailing[#Headers],0)),"MMM-DD-YYYY"),"")</f>
        <v/>
      </c>
      <c r="V173" s="18" t="str">
        <f>phone[[#This Row],[CONTACTFIRSTNAME]]&amp;"^"&amp;phone[[#This Row],[CONTACTLASTNAME]]&amp;"^"&amp;phone[[#This Row],[Column2]]</f>
        <v>Aaron^Fish^N100GX, N928ST, N6950C</v>
      </c>
      <c r="W173" s="18"/>
      <c r="X173" s="18"/>
      <c r="Y173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73" s="58">
        <v>3</v>
      </c>
    </row>
    <row r="174" spans="1:26" ht="45" x14ac:dyDescent="0.25">
      <c r="A174" s="25">
        <v>228</v>
      </c>
      <c r="B174" s="26" t="str">
        <f>phone[[#This Row],[Company]]</f>
        <v>Keystone Aviation, LLC</v>
      </c>
      <c r="C174" s="25" t="s">
        <v>2483</v>
      </c>
      <c r="D174" s="26" t="s">
        <v>2486</v>
      </c>
      <c r="E174" s="27" t="s">
        <v>144</v>
      </c>
      <c r="F174" s="47" t="s">
        <v>143</v>
      </c>
      <c r="G174" s="26" t="s">
        <v>43</v>
      </c>
      <c r="H17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N100GX: TAC
N928ST: SLC
N6950C: SLC</v>
      </c>
      <c r="I17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N100GX: 
N928ST: UT
N6950C: UT</v>
      </c>
      <c r="J17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N100GX: Philippines
N928ST: United States
N6950C: United States</v>
      </c>
      <c r="K174" s="26" t="s">
        <v>145</v>
      </c>
      <c r="L174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Salt Lake City</v>
      </c>
      <c r="M174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N174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74" s="27" t="s">
        <v>2479</v>
      </c>
      <c r="P174" s="27" t="s">
        <v>2480</v>
      </c>
      <c r="Q174" s="27" t="s">
        <v>2481</v>
      </c>
      <c r="R174" s="28" t="s">
        <v>1385</v>
      </c>
      <c r="S174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74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74" s="33" t="str">
        <f>IFERROR(TEXT(INDEX(mailing[#All],MATCH(phone[[#This Row],[Combined]],mailing[[#All],[combined]],0),MATCH("Sent",mailing[#Headers],0)),"MMM-DD-YYYY"),"")</f>
        <v/>
      </c>
      <c r="V174" s="18" t="str">
        <f>phone[[#This Row],[CONTACTFIRSTNAME]]&amp;"^"&amp;phone[[#This Row],[CONTACTLASTNAME]]&amp;"^"&amp;phone[[#This Row],[Column2]]</f>
        <v>Colleen^McCauley^N100GX, N928ST, N6950C</v>
      </c>
      <c r="W174" s="18"/>
      <c r="X174" s="18"/>
      <c r="Y174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74" s="58">
        <v>3</v>
      </c>
    </row>
    <row r="175" spans="1:26" ht="45" x14ac:dyDescent="0.25">
      <c r="A175" s="25">
        <v>228</v>
      </c>
      <c r="B175" s="26" t="str">
        <f>phone[[#This Row],[Company]]</f>
        <v>Keystone Aviation, LLC</v>
      </c>
      <c r="C175" s="25"/>
      <c r="E175" s="27" t="s">
        <v>144</v>
      </c>
      <c r="F175" s="47" t="s">
        <v>143</v>
      </c>
      <c r="G175" s="26" t="s">
        <v>43</v>
      </c>
      <c r="H17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N100GX: TAC
N928ST: SLC
N6950C: SLC</v>
      </c>
      <c r="I17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N100GX: 
N928ST: UT
N6950C: UT</v>
      </c>
      <c r="J17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N100GX: Philippines
N928ST: United States
N6950C: United States</v>
      </c>
      <c r="K175" s="26" t="s">
        <v>145</v>
      </c>
      <c r="L175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Salt Lake City</v>
      </c>
      <c r="M175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N175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75" s="27" t="s">
        <v>146</v>
      </c>
      <c r="P175" s="27" t="s">
        <v>147</v>
      </c>
      <c r="Q175" s="27" t="s">
        <v>2484</v>
      </c>
      <c r="R175" s="28" t="s">
        <v>1385</v>
      </c>
      <c r="S175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75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75" s="33" t="str">
        <f>IFERROR(TEXT(INDEX(mailing[#All],MATCH(phone[[#This Row],[Combined]],mailing[[#All],[combined]],0),MATCH("Sent",mailing[#Headers],0)),"MMM-DD-YYYY"),"")</f>
        <v>Mar-17-2022</v>
      </c>
      <c r="V175" s="18" t="str">
        <f>phone[[#This Row],[CONTACTFIRSTNAME]]&amp;"^"&amp;phone[[#This Row],[CONTACTLASTNAME]]&amp;"^"&amp;phone[[#This Row],[Column2]]</f>
        <v>Charlie^Chamberlain^N100GX, N928ST, N6950C</v>
      </c>
      <c r="W175" s="18"/>
      <c r="X175" s="18"/>
      <c r="Y175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75" s="59">
        <v>3</v>
      </c>
    </row>
    <row r="176" spans="1:26" ht="30" x14ac:dyDescent="0.25">
      <c r="A176" s="25">
        <v>231</v>
      </c>
      <c r="B176" s="26" t="str">
        <f>phone[[#This Row],[Company]]</f>
        <v>Clay Lacy Aviation, Inc.</v>
      </c>
      <c r="C176" s="25" t="s">
        <v>809</v>
      </c>
      <c r="D176" s="26" t="s">
        <v>664</v>
      </c>
      <c r="E176" s="27" t="s">
        <v>152</v>
      </c>
      <c r="F176" s="25" t="s">
        <v>151</v>
      </c>
      <c r="G176" s="26" t="s">
        <v>43</v>
      </c>
      <c r="H17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N787BN: VNY</v>
      </c>
      <c r="I17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N787BN: CA</v>
      </c>
      <c r="J17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N787BN: United States</v>
      </c>
      <c r="K176" s="26" t="s">
        <v>159</v>
      </c>
      <c r="L176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Van Nuys</v>
      </c>
      <c r="M176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N176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76" s="27" t="s">
        <v>160</v>
      </c>
      <c r="P176" s="27" t="s">
        <v>161</v>
      </c>
      <c r="Q176" s="27" t="s">
        <v>162</v>
      </c>
      <c r="R176" s="28" t="s">
        <v>1398</v>
      </c>
      <c r="S176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76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76" s="33" t="str">
        <f>IFERROR(TEXT(INDEX(mailing[#All],MATCH(phone[[#This Row],[Combined]],mailing[[#All],[combined]],0),MATCH("Sent",mailing[#Headers],0)),"MMM-DD-YYYY"),"")</f>
        <v>Mar-17-2022</v>
      </c>
      <c r="V176" s="18" t="str">
        <f>phone[[#This Row],[CONTACTFIRSTNAME]]&amp;"^"&amp;phone[[#This Row],[CONTACTLASTNAME]]&amp;"^"&amp;phone[[#This Row],[Column2]]</f>
        <v>Henry^Thomas^N787BN</v>
      </c>
      <c r="W176" s="18"/>
      <c r="X176" s="18"/>
      <c r="Y176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76" s="58">
        <v>3</v>
      </c>
    </row>
    <row r="177" spans="1:26" x14ac:dyDescent="0.25">
      <c r="A177" s="25">
        <v>231</v>
      </c>
      <c r="B177" s="26" t="str">
        <f>phone[[#This Row],[Company]]</f>
        <v>Omninet Capital, LLC</v>
      </c>
      <c r="C177" s="25" t="s">
        <v>810</v>
      </c>
      <c r="D177" s="26" t="s">
        <v>664</v>
      </c>
      <c r="E177" s="27" t="s">
        <v>152</v>
      </c>
      <c r="F177" s="25" t="s">
        <v>151</v>
      </c>
      <c r="G177" s="26" t="s">
        <v>19</v>
      </c>
      <c r="H17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N787BN: VNY</v>
      </c>
      <c r="I17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N787BN: CA</v>
      </c>
      <c r="J17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N787BN: United States</v>
      </c>
      <c r="K177" s="26" t="s">
        <v>153</v>
      </c>
      <c r="L177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Beverly Hills</v>
      </c>
      <c r="M177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N177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77" s="27" t="s">
        <v>154</v>
      </c>
      <c r="P177" s="27" t="s">
        <v>155</v>
      </c>
      <c r="Q177" s="27" t="s">
        <v>156</v>
      </c>
      <c r="R177" s="28" t="s">
        <v>1401</v>
      </c>
      <c r="S177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77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77" s="33" t="str">
        <f>IFERROR(TEXT(INDEX(mailing[#All],MATCH(phone[[#This Row],[Combined]],mailing[[#All],[combined]],0),MATCH("Sent",mailing[#Headers],0)),"MMM-DD-YYYY"),"")</f>
        <v>Mar-17-2022</v>
      </c>
      <c r="V177" s="18" t="str">
        <f>phone[[#This Row],[CONTACTFIRSTNAME]]&amp;"^"&amp;phone[[#This Row],[CONTACTLASTNAME]]&amp;"^"&amp;phone[[#This Row],[Column2]]</f>
        <v>Benjamin^Nazarian^N787BN</v>
      </c>
      <c r="W177" s="18"/>
      <c r="X177" s="18"/>
      <c r="Y177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77" s="58">
        <v>3</v>
      </c>
    </row>
    <row r="178" spans="1:26" s="1" customFormat="1" hidden="1" x14ac:dyDescent="0.25">
      <c r="A178" s="19">
        <v>312</v>
      </c>
      <c r="B178" s="1" t="str">
        <f>phone[[#This Row],[Company]]</f>
        <v>Aerocentro de Servicios, CA</v>
      </c>
      <c r="C178" s="19" t="s">
        <v>1109</v>
      </c>
      <c r="D178" s="1" t="s">
        <v>706</v>
      </c>
      <c r="E178" s="2" t="s">
        <v>592</v>
      </c>
      <c r="F178" s="19" t="s">
        <v>591</v>
      </c>
      <c r="G178" s="1" t="s">
        <v>43</v>
      </c>
      <c r="H17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YV3119: </v>
      </c>
      <c r="I17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YV3119: </v>
      </c>
      <c r="J17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YV3119: Venezuela</v>
      </c>
      <c r="K178" s="1" t="s">
        <v>593</v>
      </c>
      <c r="L17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Chiao, Caracas</v>
      </c>
      <c r="M17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7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Venezuela</v>
      </c>
      <c r="O178" s="2" t="s">
        <v>595</v>
      </c>
      <c r="P178" s="2" t="s">
        <v>596</v>
      </c>
      <c r="Q178" s="2" t="s">
        <v>24</v>
      </c>
      <c r="R178" s="18" t="s">
        <v>1848</v>
      </c>
      <c r="S178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1</v>
      </c>
      <c r="T178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178" s="23" t="str">
        <f>IFERROR(TEXT(INDEX(mailing[#All],MATCH(phone[[#This Row],[Combined]],mailing[[#All],[combined]],0),MATCH("Sent",mailing[#Headers],0)),"MMM-DD-YYYY"),"")</f>
        <v>Mar-17-2022</v>
      </c>
      <c r="V178" s="18" t="str">
        <f>phone[[#This Row],[CONTACTFIRSTNAME]]&amp;"^"&amp;phone[[#This Row],[CONTACTLASTNAME]]&amp;"^"&amp;phone[[#This Row],[Column2]]</f>
        <v>Miguel^Benatar^YV3119</v>
      </c>
      <c r="W178" s="18"/>
      <c r="X178" s="18"/>
      <c r="Y17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79" spans="1:26" s="1" customFormat="1" hidden="1" x14ac:dyDescent="0.25">
      <c r="A179" s="19">
        <v>312</v>
      </c>
      <c r="B179" s="1" t="str">
        <f>phone[[#This Row],[Company]]</f>
        <v>Aerocentro de Servicios, CA</v>
      </c>
      <c r="C179" s="19" t="s">
        <v>1111</v>
      </c>
      <c r="D179" s="1" t="s">
        <v>711</v>
      </c>
      <c r="E179" s="2" t="s">
        <v>592</v>
      </c>
      <c r="F179" s="19" t="s">
        <v>591</v>
      </c>
      <c r="G179" s="1" t="s">
        <v>43</v>
      </c>
      <c r="H17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YV3119: </v>
      </c>
      <c r="I17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YV3119: </v>
      </c>
      <c r="J17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YV3119: Venezuela</v>
      </c>
      <c r="K179" s="1" t="s">
        <v>593</v>
      </c>
      <c r="L17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Chiao, Caracas</v>
      </c>
      <c r="M17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7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Venezuela</v>
      </c>
      <c r="O179" s="2" t="s">
        <v>595</v>
      </c>
      <c r="P179" s="2" t="s">
        <v>596</v>
      </c>
      <c r="Q179" s="2" t="s">
        <v>24</v>
      </c>
      <c r="R179" s="18" t="s">
        <v>1848</v>
      </c>
      <c r="S179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>1</v>
      </c>
      <c r="T179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179" s="23" t="str">
        <f>IFERROR(TEXT(INDEX(mailing[#All],MATCH(phone[[#This Row],[Combined]],mailing[[#All],[combined]],0),MATCH("Sent",mailing[#Headers],0)),"MMM-DD-YYYY"),"")</f>
        <v>Mar-17-2022</v>
      </c>
      <c r="V179" s="18" t="str">
        <f>phone[[#This Row],[CONTACTFIRSTNAME]]&amp;"^"&amp;phone[[#This Row],[CONTACTLASTNAME]]&amp;"^"&amp;phone[[#This Row],[Column2]]</f>
        <v>Miguel^Benatar^YV3119</v>
      </c>
      <c r="W179" s="18"/>
      <c r="X179" s="18"/>
      <c r="Y17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0" spans="1:26" s="1" customFormat="1" ht="30" hidden="1" x14ac:dyDescent="0.25">
      <c r="A180" s="19">
        <v>313</v>
      </c>
      <c r="B180" s="1" t="str">
        <f>phone[[#This Row],[Company]]</f>
        <v>Gov't of Mexico - Air Force</v>
      </c>
      <c r="C180" s="19" t="s">
        <v>1112</v>
      </c>
      <c r="D180" s="1" t="s">
        <v>684</v>
      </c>
      <c r="E180" s="2" t="s">
        <v>599</v>
      </c>
      <c r="F180" s="19" t="s">
        <v>598</v>
      </c>
      <c r="G180" s="1" t="s">
        <v>29</v>
      </c>
      <c r="H18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TP-08: 
XC-LOI: </v>
      </c>
      <c r="I18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TP-08: 
XC-LOI: </v>
      </c>
      <c r="J18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TP-08: Mexico
XC-LOI: Mexico</v>
      </c>
      <c r="K180" s="1" t="s">
        <v>600</v>
      </c>
      <c r="L18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Mexico, DF</v>
      </c>
      <c r="M18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8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O180" s="2" t="s">
        <v>1113</v>
      </c>
      <c r="P180" s="2" t="s">
        <v>1114</v>
      </c>
      <c r="Q180" s="2" t="s">
        <v>1115</v>
      </c>
      <c r="R180" s="18" t="s">
        <v>1853</v>
      </c>
      <c r="S180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80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80" s="23" t="str">
        <f>IFERROR(TEXT(INDEX(mailing[#All],MATCH(phone[[#This Row],[Combined]],mailing[[#All],[combined]],0),MATCH("Sent",mailing[#Headers],0)),"MMM-DD-YYYY"),"")</f>
        <v>Mar-17-2022</v>
      </c>
      <c r="V180" s="18" t="str">
        <f>phone[[#This Row],[CONTACTFIRSTNAME]]&amp;"^"&amp;phone[[#This Row],[CONTACTLASTNAME]]&amp;"^"&amp;phone[[#This Row],[Column2]]</f>
        <v>Carlos^Rodriguez Munguia^TP-08, XC-LOI</v>
      </c>
      <c r="W180" s="18"/>
      <c r="X180" s="18"/>
      <c r="Y18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1" spans="1:26" s="1" customFormat="1" ht="30" hidden="1" x14ac:dyDescent="0.25">
      <c r="A181" s="19">
        <v>313</v>
      </c>
      <c r="B181" s="1" t="str">
        <f>phone[[#This Row],[Company]]</f>
        <v>Gov't of Mexico - Air Force</v>
      </c>
      <c r="C181" s="19" t="s">
        <v>1116</v>
      </c>
      <c r="D181" s="1" t="s">
        <v>686</v>
      </c>
      <c r="E181" s="2" t="s">
        <v>599</v>
      </c>
      <c r="F181" s="19" t="s">
        <v>598</v>
      </c>
      <c r="G181" s="1" t="s">
        <v>29</v>
      </c>
      <c r="H18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TP-08: 
XC-LOI: </v>
      </c>
      <c r="I18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TP-08: 
XC-LOI: </v>
      </c>
      <c r="J18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TP-08: Mexico
XC-LOI: Mexico</v>
      </c>
      <c r="K181" s="1" t="s">
        <v>600</v>
      </c>
      <c r="L181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Mexico, DF</v>
      </c>
      <c r="M181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81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O181" s="2" t="s">
        <v>1113</v>
      </c>
      <c r="P181" s="2" t="s">
        <v>1114</v>
      </c>
      <c r="Q181" s="2" t="s">
        <v>1115</v>
      </c>
      <c r="R181" s="18" t="s">
        <v>1853</v>
      </c>
      <c r="S181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81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81" s="23" t="str">
        <f>IFERROR(TEXT(INDEX(mailing[#All],MATCH(phone[[#This Row],[Combined]],mailing[[#All],[combined]],0),MATCH("Sent",mailing[#Headers],0)),"MMM-DD-YYYY"),"")</f>
        <v>Mar-17-2022</v>
      </c>
      <c r="V181" s="18" t="str">
        <f>phone[[#This Row],[CONTACTFIRSTNAME]]&amp;"^"&amp;phone[[#This Row],[CONTACTLASTNAME]]&amp;"^"&amp;phone[[#This Row],[Column2]]</f>
        <v>Carlos^Rodriguez Munguia^TP-08, XC-LOI</v>
      </c>
      <c r="W181" s="18"/>
      <c r="X181" s="18"/>
      <c r="Y181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2" spans="1:26" s="1" customFormat="1" hidden="1" x14ac:dyDescent="0.25">
      <c r="A182" s="19">
        <v>316</v>
      </c>
      <c r="B182" s="1" t="str">
        <f>phone[[#This Row],[Company]]</f>
        <v>Golden Gate International Corp., LLC</v>
      </c>
      <c r="C182" s="19" t="s">
        <v>1117</v>
      </c>
      <c r="D182" s="1" t="s">
        <v>686</v>
      </c>
      <c r="E182" s="2" t="s">
        <v>1118</v>
      </c>
      <c r="F182" s="19" t="s">
        <v>1119</v>
      </c>
      <c r="G182" s="1" t="s">
        <v>19</v>
      </c>
      <c r="H18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N963CH: BAQ</v>
      </c>
      <c r="I18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N963CH: </v>
      </c>
      <c r="J182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N963CH: Colombia</v>
      </c>
      <c r="K182" s="1" t="s">
        <v>1121</v>
      </c>
      <c r="L182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Panama</v>
      </c>
      <c r="M182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82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Panama</v>
      </c>
      <c r="O182" s="2" t="s">
        <v>1122</v>
      </c>
      <c r="P182" s="2" t="s">
        <v>1123</v>
      </c>
      <c r="Q182" s="2" t="s">
        <v>26</v>
      </c>
      <c r="R182" s="18"/>
      <c r="S182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82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82" s="23" t="str">
        <f>IFERROR(TEXT(INDEX(mailing[#All],MATCH(phone[[#This Row],[Combined]],mailing[[#All],[combined]],0),MATCH("Sent",mailing[#Headers],0)),"MMM-DD-YYYY"),"")</f>
        <v/>
      </c>
      <c r="V182" s="18" t="str">
        <f>phone[[#This Row],[CONTACTFIRSTNAME]]&amp;"^"&amp;phone[[#This Row],[CONTACTLASTNAME]]&amp;"^"&amp;phone[[#This Row],[Column2]]</f>
        <v>Jose^Carbonell^N963CH</v>
      </c>
      <c r="W182" s="18"/>
      <c r="X182" s="18"/>
      <c r="Y18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3" spans="1:26" s="1" customFormat="1" ht="30" hidden="1" x14ac:dyDescent="0.25">
      <c r="A183" s="19">
        <v>318</v>
      </c>
      <c r="B183" s="1" t="str">
        <f>phone[[#This Row],[Company]]</f>
        <v>King Jets Pvt. Ltd.</v>
      </c>
      <c r="C183" s="19" t="s">
        <v>1124</v>
      </c>
      <c r="D183" s="1" t="s">
        <v>664</v>
      </c>
      <c r="E183" s="2" t="s">
        <v>611</v>
      </c>
      <c r="F183" s="19" t="s">
        <v>610</v>
      </c>
      <c r="G183" s="1" t="s">
        <v>29</v>
      </c>
      <c r="H18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VT-KZN: MAA</v>
      </c>
      <c r="I18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VT-KZN: </v>
      </c>
      <c r="J183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VT-KZN: India</v>
      </c>
      <c r="K183" s="1" t="s">
        <v>612</v>
      </c>
      <c r="L183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Royapettah, Chennai</v>
      </c>
      <c r="M183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83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India</v>
      </c>
      <c r="O183" s="2" t="s">
        <v>1125</v>
      </c>
      <c r="P183" s="2" t="s">
        <v>1126</v>
      </c>
      <c r="Q183" s="2" t="s">
        <v>62</v>
      </c>
      <c r="R183" s="18"/>
      <c r="S183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83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83" s="23" t="str">
        <f>IFERROR(TEXT(INDEX(mailing[#All],MATCH(phone[[#This Row],[Combined]],mailing[[#All],[combined]],0),MATCH("Sent",mailing[#Headers],0)),"MMM-DD-YYYY"),"")&amp;IFERROR(CHAR(10)&amp;TEXT(INDEX(mailing[#All],MATCH(phone[[#This Row],[Combined 2]],mailing[[#All],[combined]],0),MATCH("Sent",mailing[#Headers],0)),"MMM-DD-YYYY"),"")&amp;IFERROR(CHAR(10)&amp;TEXT(INDEX(mailing[#All],MATCH(phone[[#This Row],[Combined 3]],mailing[[#All],[combined]],0),MATCH("Sent",mailing[#Headers],0)),"MMM-DD-YYYY"),"")</f>
        <v>Mar-17-2022</v>
      </c>
      <c r="V183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Ankit^Kumar Jain^VT-KZN</v>
      </c>
      <c r="W183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Sunil^
Kumar^VT-KZN</v>
      </c>
      <c r="X183" s="18"/>
      <c r="Y183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84" spans="1:26" s="1" customFormat="1" hidden="1" x14ac:dyDescent="0.25">
      <c r="A184" s="19">
        <v>318</v>
      </c>
      <c r="B184" s="1" t="str">
        <f>phone[[#This Row],[Company]]</f>
        <v>King Jets Pvt. Ltd.</v>
      </c>
      <c r="C184" s="19" t="s">
        <v>1127</v>
      </c>
      <c r="D184" s="1" t="s">
        <v>711</v>
      </c>
      <c r="E184" s="2" t="s">
        <v>611</v>
      </c>
      <c r="F184" s="19" t="s">
        <v>610</v>
      </c>
      <c r="G184" s="1" t="s">
        <v>19</v>
      </c>
      <c r="H18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VT-KZN: MAA</v>
      </c>
      <c r="I18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VT-KZN: </v>
      </c>
      <c r="J184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VT-KZN: India</v>
      </c>
      <c r="K184" s="1" t="s">
        <v>612</v>
      </c>
      <c r="L184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Royapettah, Chennai</v>
      </c>
      <c r="M184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84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India</v>
      </c>
      <c r="O184" s="2" t="s">
        <v>613</v>
      </c>
      <c r="P184" s="2" t="s">
        <v>614</v>
      </c>
      <c r="Q184" s="2" t="s">
        <v>62</v>
      </c>
      <c r="R184" s="18"/>
      <c r="S184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84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84" s="23" t="str">
        <f>IFERROR(TEXT(INDEX(mailing[#All],MATCH(phone[[#This Row],[Combined]],mailing[[#All],[combined]],0),MATCH("Sent",mailing[#Headers],0)),"MMM-DD-YYYY"),"")</f>
        <v>Mar-17-2022</v>
      </c>
      <c r="V184" s="18" t="str">
        <f>phone[[#This Row],[CONTACTFIRSTNAME]]&amp;"^"&amp;phone[[#This Row],[CONTACTLASTNAME]]&amp;"^"&amp;phone[[#This Row],[Column2]]</f>
        <v>Sunil^Kumar^VT-KZN</v>
      </c>
      <c r="W184" s="18"/>
      <c r="X184" s="18"/>
      <c r="Y18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5" spans="1:26" s="1" customFormat="1" hidden="1" x14ac:dyDescent="0.25">
      <c r="A185" s="19">
        <v>318</v>
      </c>
      <c r="B185" s="1" t="str">
        <f>phone[[#This Row],[Company]]</f>
        <v>King Jets Pvt. Ltd.</v>
      </c>
      <c r="C185" s="19" t="s">
        <v>1128</v>
      </c>
      <c r="D185" s="1" t="s">
        <v>797</v>
      </c>
      <c r="E185" s="2" t="s">
        <v>611</v>
      </c>
      <c r="F185" s="19" t="s">
        <v>610</v>
      </c>
      <c r="G185" s="1" t="s">
        <v>19</v>
      </c>
      <c r="H18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VT-KZN: MAA</v>
      </c>
      <c r="I18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VT-KZN: </v>
      </c>
      <c r="J18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VT-KZN: India</v>
      </c>
      <c r="K185" s="1" t="s">
        <v>612</v>
      </c>
      <c r="L185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Royapettah, Chennai</v>
      </c>
      <c r="M185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85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India</v>
      </c>
      <c r="O185" s="2" t="s">
        <v>613</v>
      </c>
      <c r="P185" s="2" t="s">
        <v>614</v>
      </c>
      <c r="Q185" s="2" t="s">
        <v>62</v>
      </c>
      <c r="R185" s="18"/>
      <c r="S185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85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85" s="23" t="str">
        <f>IFERROR(TEXT(INDEX(mailing[#All],MATCH(phone[[#This Row],[Combined]],mailing[[#All],[combined]],0),MATCH("Sent",mailing[#Headers],0)),"MMM-DD-YYYY"),"")</f>
        <v>Mar-17-2022</v>
      </c>
      <c r="V185" s="18" t="str">
        <f>phone[[#This Row],[CONTACTFIRSTNAME]]&amp;"^"&amp;phone[[#This Row],[CONTACTLASTNAME]]&amp;"^"&amp;phone[[#This Row],[Column2]]</f>
        <v>Sunil^Kumar^VT-KZN</v>
      </c>
      <c r="W185" s="18"/>
      <c r="X185" s="18"/>
      <c r="Y185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6" spans="1:26" x14ac:dyDescent="0.25">
      <c r="A186" s="25">
        <v>236</v>
      </c>
      <c r="B186" s="26" t="str">
        <f>phone[[#This Row],[Company]]</f>
        <v>Miller's, Inc.</v>
      </c>
      <c r="C186" s="25" t="s">
        <v>840</v>
      </c>
      <c r="D186" s="26" t="s">
        <v>670</v>
      </c>
      <c r="E186" s="27" t="s">
        <v>209</v>
      </c>
      <c r="F186" s="25" t="s">
        <v>208</v>
      </c>
      <c r="G186" s="26" t="s">
        <v>19</v>
      </c>
      <c r="H18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N77709: PTS</v>
      </c>
      <c r="I18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N77709: KS</v>
      </c>
      <c r="J18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N77709: United States</v>
      </c>
      <c r="K186" s="26" t="s">
        <v>210</v>
      </c>
      <c r="L186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Pittsburg</v>
      </c>
      <c r="M186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KS</v>
      </c>
      <c r="N186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86" s="27" t="s">
        <v>14</v>
      </c>
      <c r="P186" s="27" t="s">
        <v>841</v>
      </c>
      <c r="Q186" s="27" t="s">
        <v>26</v>
      </c>
      <c r="R186" s="28"/>
      <c r="S186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86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86" s="33" t="str">
        <f>IFERROR(TEXT(INDEX(mailing[#All],MATCH(phone[[#This Row],[Combined]],mailing[[#All],[combined]],0),MATCH("Sent",mailing[#Headers],0)),"MMM-DD-YYYY"),"")</f>
        <v>Mar-17-2022</v>
      </c>
      <c r="V186" s="18" t="str">
        <f>phone[[#This Row],[CONTACTFIRSTNAME]]&amp;"^"&amp;phone[[#This Row],[CONTACTLASTNAME]]&amp;"^"&amp;phone[[#This Row],[Column2]]</f>
        <v>Richard^Miller^N77709</v>
      </c>
      <c r="W186" s="18"/>
      <c r="X186" s="18"/>
      <c r="Y186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86" s="58">
        <v>3</v>
      </c>
    </row>
    <row r="187" spans="1:26" s="1" customFormat="1" ht="45" hidden="1" x14ac:dyDescent="0.25">
      <c r="A187" s="19">
        <v>321</v>
      </c>
      <c r="B187" s="1" t="str">
        <f>phone[[#This Row],[Company]]</f>
        <v>Dorado Aviation, LLC</v>
      </c>
      <c r="C187" s="19" t="s">
        <v>1130</v>
      </c>
      <c r="D187" s="1" t="s">
        <v>664</v>
      </c>
      <c r="E187" s="2" t="s">
        <v>622</v>
      </c>
      <c r="F187" s="19" t="s">
        <v>621</v>
      </c>
      <c r="G187" s="1" t="s">
        <v>29</v>
      </c>
      <c r="H18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N123QU: SIG</v>
      </c>
      <c r="I18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N123QU: </v>
      </c>
      <c r="J18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N123QU: Puerto Rico</v>
      </c>
      <c r="K187" s="1" t="s">
        <v>623</v>
      </c>
      <c r="L187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Guaynabo</v>
      </c>
      <c r="M187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87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Puerto Rico</v>
      </c>
      <c r="O187" s="2" t="s">
        <v>1131</v>
      </c>
      <c r="P187" s="2" t="s">
        <v>1132</v>
      </c>
      <c r="Q187" s="2" t="s">
        <v>1133</v>
      </c>
      <c r="R187" s="18"/>
      <c r="S187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87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87" s="23" t="str">
        <f>IFERROR(TEXT(INDEX(mailing[#All],MATCH(phone[[#This Row],[Combined]],mailing[[#All],[combined]],0),MATCH("Sent",mailing[#Headers],0)),"MMM-DD-YYYY"),"")&amp;IFERROR(CHAR(10)&amp;TEXT(INDEX(mailing[#All],MATCH(phone[[#This Row],[Combined 2]],mailing[[#All],[combined]],0),MATCH("Sent",mailing[#Headers],0)),"MMM-DD-YYYY"),"")&amp;IFERROR(CHAR(10)&amp;TEXT(INDEX(mailing[#All],MATCH(phone[[#This Row],[Combined 3]],mailing[[#All],[combined]],0),MATCH("Sent",mailing[#Headers],0)),"MMM-DD-YYYY"),"")</f>
        <v>Mar-17-2022</v>
      </c>
      <c r="V187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Ricardo^Gonzalez^N123QU</v>
      </c>
      <c r="W187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Jose^
Quiros Jorge^N123QU</v>
      </c>
      <c r="X187" s="18"/>
      <c r="Y187" s="1">
        <f>(LEN(phone[[#This Row],[CONTACTFIRSTNAME]])+LEN(phone[[#This Row],[CONTACTLASTNAME]]))-(LEN(SUBSTITUTE(phone[[#This Row],[CONTACTFIRSTNAME]],CHAR(10),""))+LEN(SUBSTITUTE(phone[[#This Row],[CONTACTLASTNAME]],CHAR(10),"")))</f>
        <v>2</v>
      </c>
    </row>
    <row r="188" spans="1:26" s="1" customFormat="1" ht="30" hidden="1" x14ac:dyDescent="0.25">
      <c r="A188" s="19">
        <v>321</v>
      </c>
      <c r="B188" s="1" t="str">
        <f>phone[[#This Row],[Company]]</f>
        <v>Dorado Aviation, LLC</v>
      </c>
      <c r="C188" s="19" t="s">
        <v>1134</v>
      </c>
      <c r="D188" s="1" t="s">
        <v>711</v>
      </c>
      <c r="E188" s="2" t="s">
        <v>622</v>
      </c>
      <c r="F188" s="19" t="s">
        <v>621</v>
      </c>
      <c r="G188" s="1" t="s">
        <v>36</v>
      </c>
      <c r="H18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N123QU: SIG</v>
      </c>
      <c r="I18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N123QU: </v>
      </c>
      <c r="J18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N123QU: Puerto Rico</v>
      </c>
      <c r="K188" s="1" t="s">
        <v>623</v>
      </c>
      <c r="L18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Guaynabo</v>
      </c>
      <c r="M18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8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Puerto Rico</v>
      </c>
      <c r="O188" s="2" t="s">
        <v>97</v>
      </c>
      <c r="P188" s="2" t="s">
        <v>624</v>
      </c>
      <c r="Q188" s="2" t="s">
        <v>625</v>
      </c>
      <c r="R188" s="18"/>
      <c r="S188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88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88" s="23" t="str">
        <f>IFERROR(TEXT(INDEX(mailing[#All],MATCH(phone[[#This Row],[Combined]],mailing[[#All],[combined]],0),MATCH("Sent",mailing[#Headers],0)),"MMM-DD-YYYY"),"")</f>
        <v>Mar-17-2022</v>
      </c>
      <c r="V188" s="18" t="str">
        <f>phone[[#This Row],[CONTACTFIRSTNAME]]&amp;"^"&amp;phone[[#This Row],[CONTACTLASTNAME]]&amp;"^"&amp;phone[[#This Row],[Column2]]</f>
        <v>Ricardo^Gonzalez^N123QU</v>
      </c>
      <c r="W188" s="18"/>
      <c r="X188" s="18"/>
      <c r="Y18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89" spans="1:26" s="1" customFormat="1" ht="30" hidden="1" x14ac:dyDescent="0.25">
      <c r="A189" s="19">
        <v>321</v>
      </c>
      <c r="B189" s="1" t="str">
        <f>phone[[#This Row],[Company]]</f>
        <v>Dorado Aviation, LLC</v>
      </c>
      <c r="C189" s="19" t="s">
        <v>1135</v>
      </c>
      <c r="D189" s="1" t="s">
        <v>797</v>
      </c>
      <c r="E189" s="2" t="s">
        <v>622</v>
      </c>
      <c r="F189" s="19" t="s">
        <v>621</v>
      </c>
      <c r="G189" s="1" t="s">
        <v>36</v>
      </c>
      <c r="H18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N123QU: SIG</v>
      </c>
      <c r="I18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N123QU: </v>
      </c>
      <c r="J18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N123QU: Puerto Rico</v>
      </c>
      <c r="K189" s="1" t="s">
        <v>623</v>
      </c>
      <c r="L18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Guaynabo</v>
      </c>
      <c r="M18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8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Puerto Rico</v>
      </c>
      <c r="O189" s="2" t="s">
        <v>97</v>
      </c>
      <c r="P189" s="2" t="s">
        <v>624</v>
      </c>
      <c r="Q189" s="2" t="s">
        <v>625</v>
      </c>
      <c r="R189" s="18"/>
      <c r="S189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89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89" s="23" t="str">
        <f>IFERROR(TEXT(INDEX(mailing[#All],MATCH(phone[[#This Row],[Combined]],mailing[[#All],[combined]],0),MATCH("Sent",mailing[#Headers],0)),"MMM-DD-YYYY"),"")</f>
        <v>Mar-17-2022</v>
      </c>
      <c r="V189" s="18" t="str">
        <f>phone[[#This Row],[CONTACTFIRSTNAME]]&amp;"^"&amp;phone[[#This Row],[CONTACTLASTNAME]]&amp;"^"&amp;phone[[#This Row],[Column2]]</f>
        <v>Ricardo^Gonzalez^N123QU</v>
      </c>
      <c r="W189" s="18"/>
      <c r="X189" s="18"/>
      <c r="Y18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0" spans="1:26" x14ac:dyDescent="0.25">
      <c r="A190" s="25">
        <v>240</v>
      </c>
      <c r="B190" s="26" t="str">
        <f>phone[[#This Row],[Company]]</f>
        <v>Jet Aviation Flight Services, Inc.</v>
      </c>
      <c r="C190" s="25" t="s">
        <v>860</v>
      </c>
      <c r="D190" s="26" t="s">
        <v>706</v>
      </c>
      <c r="E190" s="27" t="s">
        <v>236</v>
      </c>
      <c r="F190" s="25" t="s">
        <v>235</v>
      </c>
      <c r="G190" s="26" t="s">
        <v>213</v>
      </c>
      <c r="H19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N360AV: BUR</v>
      </c>
      <c r="I19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N360AV: CA</v>
      </c>
      <c r="J19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N360AV: United States</v>
      </c>
      <c r="K190" s="26" t="s">
        <v>237</v>
      </c>
      <c r="L190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Teterboro</v>
      </c>
      <c r="M190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NJ</v>
      </c>
      <c r="N190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90" s="27" t="s">
        <v>238</v>
      </c>
      <c r="P190" s="27" t="s">
        <v>239</v>
      </c>
      <c r="Q190" s="27" t="s">
        <v>240</v>
      </c>
      <c r="R190" s="28" t="s">
        <v>1473</v>
      </c>
      <c r="S190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90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90" s="33" t="str">
        <f>IFERROR(TEXT(INDEX(mailing[#All],MATCH(phone[[#This Row],[Combined]],mailing[[#All],[combined]],0),MATCH("Sent",mailing[#Headers],0)),"MMM-DD-YYYY"),"")</f>
        <v>Mar-17-2022</v>
      </c>
      <c r="V190" s="18" t="str">
        <f>phone[[#This Row],[CONTACTFIRSTNAME]]&amp;"^"&amp;phone[[#This Row],[CONTACTLASTNAME]]&amp;"^"&amp;phone[[#This Row],[Column2]]</f>
        <v>Ansh^Singh^N360AV</v>
      </c>
      <c r="W190" s="18"/>
      <c r="X190" s="18"/>
      <c r="Y190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90" s="58">
        <v>3</v>
      </c>
    </row>
    <row r="191" spans="1:26" x14ac:dyDescent="0.25">
      <c r="A191" s="25">
        <v>240</v>
      </c>
      <c r="B191" s="26" t="str">
        <f>phone[[#This Row],[Company]]</f>
        <v>Jet Aviation Flight Services, Inc.</v>
      </c>
      <c r="C191" s="25" t="s">
        <v>862</v>
      </c>
      <c r="D191" s="26" t="s">
        <v>711</v>
      </c>
      <c r="E191" s="27" t="s">
        <v>236</v>
      </c>
      <c r="F191" s="25" t="s">
        <v>235</v>
      </c>
      <c r="G191" s="26" t="s">
        <v>213</v>
      </c>
      <c r="H19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N360AV: BUR</v>
      </c>
      <c r="I19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N360AV: CA</v>
      </c>
      <c r="J19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N360AV: United States</v>
      </c>
      <c r="K191" s="26" t="s">
        <v>237</v>
      </c>
      <c r="L191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Teterboro</v>
      </c>
      <c r="M191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NJ</v>
      </c>
      <c r="N191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91" s="27" t="s">
        <v>238</v>
      </c>
      <c r="P191" s="27" t="s">
        <v>239</v>
      </c>
      <c r="Q191" s="27" t="s">
        <v>240</v>
      </c>
      <c r="R191" s="28" t="s">
        <v>1473</v>
      </c>
      <c r="S191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91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91" s="33" t="str">
        <f>IFERROR(TEXT(INDEX(mailing[#All],MATCH(phone[[#This Row],[Combined]],mailing[[#All],[combined]],0),MATCH("Sent",mailing[#Headers],0)),"MMM-DD-YYYY"),"")</f>
        <v>Mar-17-2022</v>
      </c>
      <c r="V191" s="18" t="str">
        <f>phone[[#This Row],[CONTACTFIRSTNAME]]&amp;"^"&amp;phone[[#This Row],[CONTACTLASTNAME]]&amp;"^"&amp;phone[[#This Row],[Column2]]</f>
        <v>Ansh^Singh^N360AV</v>
      </c>
      <c r="W191" s="18"/>
      <c r="X191" s="18"/>
      <c r="Y191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91" s="58">
        <v>3</v>
      </c>
    </row>
    <row r="192" spans="1:26" x14ac:dyDescent="0.25">
      <c r="A192" s="25">
        <v>240</v>
      </c>
      <c r="B192" s="26" t="str">
        <f>phone[[#This Row],[Company]]</f>
        <v>M3 Industries, LLC</v>
      </c>
      <c r="C192" s="25" t="s">
        <v>861</v>
      </c>
      <c r="D192" s="26" t="s">
        <v>664</v>
      </c>
      <c r="E192" s="27" t="s">
        <v>236</v>
      </c>
      <c r="F192" s="25" t="s">
        <v>235</v>
      </c>
      <c r="G192" s="26" t="s">
        <v>19</v>
      </c>
      <c r="H19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N360AV: BUR</v>
      </c>
      <c r="I19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N360AV: CA</v>
      </c>
      <c r="J19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N360AV: United States</v>
      </c>
      <c r="K192" s="26" t="s">
        <v>242</v>
      </c>
      <c r="L192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Los Angeles</v>
      </c>
      <c r="M192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N192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92" s="27" t="s">
        <v>243</v>
      </c>
      <c r="P192" s="27" t="s">
        <v>244</v>
      </c>
      <c r="Q192" s="27" t="s">
        <v>156</v>
      </c>
      <c r="R192" s="28"/>
      <c r="S192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92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92" s="33" t="str">
        <f>IFERROR(TEXT(INDEX(mailing[#All],MATCH(phone[[#This Row],[Combined]],mailing[[#All],[combined]],0),MATCH("Sent",mailing[#Headers],0)),"MMM-DD-YYYY"),"")</f>
        <v>Mar-17-2022</v>
      </c>
      <c r="V192" s="18" t="str">
        <f>phone[[#This Row],[CONTACTFIRSTNAME]]&amp;"^"&amp;phone[[#This Row],[CONTACTLASTNAME]]&amp;"^"&amp;phone[[#This Row],[Column2]]</f>
        <v>Dalia^Wahab^N360AV</v>
      </c>
      <c r="W192" s="18"/>
      <c r="X192" s="18"/>
      <c r="Y192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92" s="58">
        <v>3</v>
      </c>
    </row>
    <row r="193" spans="1:26" x14ac:dyDescent="0.25">
      <c r="A193" s="25">
        <v>242</v>
      </c>
      <c r="B193" s="26" t="str">
        <f>phone[[#This Row],[Company]]</f>
        <v>M3 Aviation, LLC</v>
      </c>
      <c r="C193" s="25" t="s">
        <v>863</v>
      </c>
      <c r="D193" s="26" t="s">
        <v>664</v>
      </c>
      <c r="E193" s="27" t="s">
        <v>864</v>
      </c>
      <c r="F193" s="25" t="s">
        <v>865</v>
      </c>
      <c r="G193" s="26" t="s">
        <v>19</v>
      </c>
      <c r="H19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N458TB: SCF</v>
      </c>
      <c r="I19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N458TB: AZ</v>
      </c>
      <c r="J19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N458TB: United States</v>
      </c>
      <c r="K193" s="26" t="s">
        <v>866</v>
      </c>
      <c r="L193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Scottsdale</v>
      </c>
      <c r="M193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N193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93" s="27" t="s">
        <v>138</v>
      </c>
      <c r="P193" s="27" t="s">
        <v>867</v>
      </c>
      <c r="Q193" s="27" t="s">
        <v>26</v>
      </c>
      <c r="R193" s="28"/>
      <c r="S193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93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193" s="33" t="str">
        <f>IFERROR(TEXT(INDEX(mailing[#All],MATCH(phone[[#This Row],[Combined]],mailing[[#All],[combined]],0),MATCH("Sent",mailing[#Headers],0)),"MMM-DD-YYYY"),"")</f>
        <v>Mar-17-2022</v>
      </c>
      <c r="V193" s="18" t="str">
        <f>phone[[#This Row],[CONTACTFIRSTNAME]]&amp;"^"&amp;phone[[#This Row],[CONTACTLASTNAME]]&amp;"^"&amp;phone[[#This Row],[Column2]]</f>
        <v>William^Brownlee^N458TB</v>
      </c>
      <c r="W193" s="18"/>
      <c r="X193" s="18"/>
      <c r="Y193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93" s="58">
        <v>3</v>
      </c>
    </row>
    <row r="194" spans="1:26" x14ac:dyDescent="0.25">
      <c r="A194" s="25">
        <v>250</v>
      </c>
      <c r="B194" s="26" t="str">
        <f>phone[[#This Row],[Company]]</f>
        <v>FKM Enterprises, LLC</v>
      </c>
      <c r="C194" s="25" t="s">
        <v>893</v>
      </c>
      <c r="D194" s="26" t="s">
        <v>711</v>
      </c>
      <c r="E194" s="27" t="s">
        <v>277</v>
      </c>
      <c r="F194" s="25" t="s">
        <v>276</v>
      </c>
      <c r="G194" s="26" t="s">
        <v>19</v>
      </c>
      <c r="H19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N581SF: STP</v>
      </c>
      <c r="I19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N581SF: MN</v>
      </c>
      <c r="J19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N581SF: United States</v>
      </c>
      <c r="K194" s="26" t="s">
        <v>278</v>
      </c>
      <c r="L194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St. Paul</v>
      </c>
      <c r="M194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MN</v>
      </c>
      <c r="N194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94" s="27" t="s">
        <v>279</v>
      </c>
      <c r="P194" s="27" t="s">
        <v>280</v>
      </c>
      <c r="Q194" s="27" t="s">
        <v>281</v>
      </c>
      <c r="R194" s="28"/>
      <c r="S194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94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94" s="33" t="str">
        <f>IFERROR(TEXT(INDEX(mailing[#All],MATCH(phone[[#This Row],[Combined]],mailing[[#All],[combined]],0),MATCH("Sent",mailing[#Headers],0)),"MMM-DD-YYYY"),"")</f>
        <v>Mar-17-2022</v>
      </c>
      <c r="V194" s="18" t="str">
        <f>phone[[#This Row],[CONTACTFIRSTNAME]]&amp;"^"&amp;phone[[#This Row],[CONTACTLASTNAME]]&amp;"^"&amp;phone[[#This Row],[Column2]]</f>
        <v>Frederick^Martin^N581SF</v>
      </c>
      <c r="W194" s="18"/>
      <c r="X194" s="18"/>
      <c r="Y194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94" s="58">
        <v>3</v>
      </c>
    </row>
    <row r="195" spans="1:26" x14ac:dyDescent="0.25">
      <c r="A195" s="25">
        <v>250</v>
      </c>
      <c r="B195" s="26" t="str">
        <f>phone[[#This Row],[Company]]</f>
        <v>FKM Enterprises, LLC</v>
      </c>
      <c r="C195" s="25" t="s">
        <v>894</v>
      </c>
      <c r="D195" s="26" t="s">
        <v>797</v>
      </c>
      <c r="E195" s="27" t="s">
        <v>277</v>
      </c>
      <c r="F195" s="25" t="s">
        <v>276</v>
      </c>
      <c r="G195" s="26" t="s">
        <v>19</v>
      </c>
      <c r="H19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N581SF: STP</v>
      </c>
      <c r="I19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N581SF: MN</v>
      </c>
      <c r="J19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N581SF: United States</v>
      </c>
      <c r="K195" s="26" t="s">
        <v>278</v>
      </c>
      <c r="L195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St. Paul</v>
      </c>
      <c r="M195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MN</v>
      </c>
      <c r="N195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95" s="27" t="s">
        <v>279</v>
      </c>
      <c r="P195" s="27" t="s">
        <v>280</v>
      </c>
      <c r="Q195" s="27" t="s">
        <v>281</v>
      </c>
      <c r="R195" s="28"/>
      <c r="S195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95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95" s="33" t="str">
        <f>IFERROR(TEXT(INDEX(mailing[#All],MATCH(phone[[#This Row],[Combined]],mailing[[#All],[combined]],0),MATCH("Sent",mailing[#Headers],0)),"MMM-DD-YYYY"),"")</f>
        <v>Mar-17-2022</v>
      </c>
      <c r="V195" s="18" t="str">
        <f>phone[[#This Row],[CONTACTFIRSTNAME]]&amp;"^"&amp;phone[[#This Row],[CONTACTLASTNAME]]&amp;"^"&amp;phone[[#This Row],[Column2]]</f>
        <v>Frederick^Martin^N581SF</v>
      </c>
      <c r="W195" s="18"/>
      <c r="X195" s="18"/>
      <c r="Y195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95" s="58">
        <v>3</v>
      </c>
    </row>
    <row r="196" spans="1:26" x14ac:dyDescent="0.25">
      <c r="A196" s="25">
        <v>253</v>
      </c>
      <c r="B196" s="26" t="str">
        <f>phone[[#This Row],[Company]]</f>
        <v>Jetport, Inc.</v>
      </c>
      <c r="C196" s="25" t="s">
        <v>895</v>
      </c>
      <c r="D196" s="26" t="s">
        <v>670</v>
      </c>
      <c r="E196" s="27" t="s">
        <v>284</v>
      </c>
      <c r="F196" s="25" t="s">
        <v>283</v>
      </c>
      <c r="G196" s="26" t="s">
        <v>213</v>
      </c>
      <c r="H19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C-FWXR: YHM</v>
      </c>
      <c r="I19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C-FWXR: ON</v>
      </c>
      <c r="J19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C-FWXR: Canada</v>
      </c>
      <c r="K196" s="26" t="s">
        <v>285</v>
      </c>
      <c r="L196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Mt. Hope</v>
      </c>
      <c r="M196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ON</v>
      </c>
      <c r="N196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O196" s="27" t="s">
        <v>287</v>
      </c>
      <c r="P196" s="27" t="s">
        <v>288</v>
      </c>
      <c r="Q196" s="27" t="s">
        <v>24</v>
      </c>
      <c r="R196" s="28" t="s">
        <v>1528</v>
      </c>
      <c r="S196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96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96" s="33" t="str">
        <f>IFERROR(TEXT(INDEX(mailing[#All],MATCH(phone[[#This Row],[Combined]],mailing[[#All],[combined]],0),MATCH("Sent",mailing[#Headers],0)),"MMM-DD-YYYY"),"")</f>
        <v>Mar-17-2022</v>
      </c>
      <c r="V196" s="18" t="str">
        <f>phone[[#This Row],[CONTACTFIRSTNAME]]&amp;"^"&amp;phone[[#This Row],[CONTACTLASTNAME]]&amp;"^"&amp;phone[[#This Row],[Column2]]</f>
        <v>Patrick^Bouvry^C-FWXR</v>
      </c>
      <c r="W196" s="18"/>
      <c r="X196" s="18"/>
      <c r="Y196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96" s="58">
        <v>3</v>
      </c>
    </row>
    <row r="197" spans="1:26" ht="30" x14ac:dyDescent="0.25">
      <c r="A197" s="25">
        <v>254</v>
      </c>
      <c r="B197" s="26" t="str">
        <f>phone[[#This Row],[Company]]</f>
        <v>Ardenbrook, Inc., Two Star Maritime, LLC</v>
      </c>
      <c r="C197" s="25" t="s">
        <v>896</v>
      </c>
      <c r="D197" s="26" t="s">
        <v>670</v>
      </c>
      <c r="E197" s="27" t="s">
        <v>292</v>
      </c>
      <c r="F197" s="25" t="s">
        <v>290</v>
      </c>
      <c r="G197" s="26" t="s">
        <v>897</v>
      </c>
      <c r="H19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N901SS: OAK</v>
      </c>
      <c r="I19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N901SS: CA</v>
      </c>
      <c r="J19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N901SS: United States</v>
      </c>
      <c r="K197" s="26" t="s">
        <v>898</v>
      </c>
      <c r="L197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Fremont</v>
      </c>
      <c r="M197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N197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197" s="27" t="s">
        <v>294</v>
      </c>
      <c r="P197" s="27" t="s">
        <v>295</v>
      </c>
      <c r="Q197" s="27" t="s">
        <v>899</v>
      </c>
      <c r="R197" s="28" t="s">
        <v>1537</v>
      </c>
      <c r="S197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97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197" s="33" t="str">
        <f>IFERROR(TEXT(INDEX(mailing[#All],MATCH(phone[[#This Row],[Combined]],mailing[[#All],[combined]],0),MATCH("Sent",mailing[#Headers],0)),"MMM-DD-YYYY"),"")</f>
        <v>Mar-17-2022</v>
      </c>
      <c r="V197" s="18" t="str">
        <f>phone[[#This Row],[CONTACTFIRSTNAME]]&amp;"^"&amp;phone[[#This Row],[CONTACTLASTNAME]]&amp;"^"&amp;phone[[#This Row],[Column2]]</f>
        <v>Matt^Brooks^N901SS</v>
      </c>
      <c r="W197" s="18"/>
      <c r="X197" s="18"/>
      <c r="Y197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97" s="58">
        <v>3</v>
      </c>
    </row>
    <row r="198" spans="1:26" s="1" customFormat="1" hidden="1" x14ac:dyDescent="0.25">
      <c r="A198" s="19">
        <v>326</v>
      </c>
      <c r="B198" s="1" t="str">
        <f>phone[[#This Row],[Company]]</f>
        <v>AC-Terra International, Ltd.</v>
      </c>
      <c r="C198" s="19" t="s">
        <v>1153</v>
      </c>
      <c r="D198" s="1" t="s">
        <v>706</v>
      </c>
      <c r="E198" s="2" t="s">
        <v>653</v>
      </c>
      <c r="F198" s="19" t="s">
        <v>652</v>
      </c>
      <c r="G198" s="1" t="s">
        <v>19</v>
      </c>
      <c r="H19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T7-DSD: IEV</v>
      </c>
      <c r="I19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T7-DSD: </v>
      </c>
      <c r="J19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T7-DSD: Ukraine</v>
      </c>
      <c r="K198" s="1" t="s">
        <v>654</v>
      </c>
      <c r="L198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M198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98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Ukraine</v>
      </c>
      <c r="O198" s="2" t="s">
        <v>655</v>
      </c>
      <c r="P198" s="2" t="s">
        <v>656</v>
      </c>
      <c r="Q198" s="2" t="s">
        <v>26</v>
      </c>
      <c r="R198" s="18" t="s">
        <v>1899</v>
      </c>
      <c r="S198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98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soft</v>
      </c>
      <c r="U198" s="23" t="str">
        <f>IFERROR(TEXT(INDEX(mailing[#All],MATCH(phone[[#This Row],[Combined]],mailing[[#All],[combined]],0),MATCH("Sent",mailing[#Headers],0)),"MMM-DD-YYYY"),"")</f>
        <v/>
      </c>
      <c r="V198" s="18" t="str">
        <f>phone[[#This Row],[CONTACTFIRSTNAME]]&amp;"^"&amp;phone[[#This Row],[CONTACTLASTNAME]]&amp;"^"&amp;phone[[#This Row],[Column2]]</f>
        <v>Zlata^Golovii^T7-DSD</v>
      </c>
      <c r="W198" s="18"/>
      <c r="X198" s="18"/>
      <c r="Y198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199" spans="1:26" s="1" customFormat="1" hidden="1" x14ac:dyDescent="0.25">
      <c r="A199" s="19">
        <v>326</v>
      </c>
      <c r="B199" s="1" t="str">
        <f>phone[[#This Row],[Company]]</f>
        <v>AC-Terra International, Ltd.</v>
      </c>
      <c r="C199" s="19" t="s">
        <v>1154</v>
      </c>
      <c r="D199" s="1" t="s">
        <v>711</v>
      </c>
      <c r="E199" s="2" t="s">
        <v>653</v>
      </c>
      <c r="F199" s="19" t="s">
        <v>652</v>
      </c>
      <c r="G199" s="1" t="s">
        <v>19</v>
      </c>
      <c r="H19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T7-DSD: IEV</v>
      </c>
      <c r="I19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T7-DSD: </v>
      </c>
      <c r="J19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T7-DSD: Ukraine</v>
      </c>
      <c r="K199" s="1" t="s">
        <v>654</v>
      </c>
      <c r="L199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M199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199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Ukraine</v>
      </c>
      <c r="O199" s="2" t="s">
        <v>655</v>
      </c>
      <c r="P199" s="2" t="s">
        <v>656</v>
      </c>
      <c r="Q199" s="2" t="s">
        <v>26</v>
      </c>
      <c r="R199" s="18" t="s">
        <v>1899</v>
      </c>
      <c r="S199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199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soft</v>
      </c>
      <c r="U199" s="23" t="str">
        <f>IFERROR(TEXT(INDEX(mailing[#All],MATCH(phone[[#This Row],[Combined]],mailing[[#All],[combined]],0),MATCH("Sent",mailing[#Headers],0)),"MMM-DD-YYYY"),"")</f>
        <v/>
      </c>
      <c r="V199" s="18" t="str">
        <f>phone[[#This Row],[CONTACTFIRSTNAME]]&amp;"^"&amp;phone[[#This Row],[CONTACTLASTNAME]]&amp;"^"&amp;phone[[#This Row],[Column2]]</f>
        <v>Zlata^Golovii^T7-DSD</v>
      </c>
      <c r="W199" s="18"/>
      <c r="X199" s="18"/>
      <c r="Y199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0" spans="1:26" s="1" customFormat="1" hidden="1" x14ac:dyDescent="0.25">
      <c r="A200" s="19">
        <v>326</v>
      </c>
      <c r="B200" s="1" t="str">
        <f>phone[[#This Row],[Company]]</f>
        <v>ICS Aero, Ltd.</v>
      </c>
      <c r="C200" s="19" t="s">
        <v>1149</v>
      </c>
      <c r="D200" s="1" t="s">
        <v>664</v>
      </c>
      <c r="E200" s="2" t="s">
        <v>653</v>
      </c>
      <c r="F200" s="19" t="s">
        <v>652</v>
      </c>
      <c r="G200" s="1" t="s">
        <v>213</v>
      </c>
      <c r="H20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T7-DSD: IEV</v>
      </c>
      <c r="I20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T7-DSD: </v>
      </c>
      <c r="J200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T7-DSD: Ukraine</v>
      </c>
      <c r="K200" s="1" t="s">
        <v>658</v>
      </c>
      <c r="L200" s="1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Kiev</v>
      </c>
      <c r="M200" s="1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200" s="1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Ukraine</v>
      </c>
      <c r="O200" s="2" t="s">
        <v>1151</v>
      </c>
      <c r="P200" s="2" t="s">
        <v>1152</v>
      </c>
      <c r="Q200" s="2" t="s">
        <v>62</v>
      </c>
      <c r="R200" s="18" t="s">
        <v>1898</v>
      </c>
      <c r="S200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00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200" s="23" t="str">
        <f>IFERROR(TEXT(INDEX(mailing[#All],MATCH(phone[[#This Row],[Combined]],mailing[[#All],[combined]],0),MATCH("Sent",mailing[#Headers],0)),"MMM-DD-YYYY"),"")</f>
        <v>Held</v>
      </c>
      <c r="V200" s="18" t="str">
        <f>phone[[#This Row],[CONTACTFIRSTNAME]]&amp;"^"&amp;phone[[#This Row],[CONTACTLASTNAME]]&amp;"^"&amp;phone[[#This Row],[Column2]]</f>
        <v>Dmitriy^Avanesov^T7-DSD</v>
      </c>
      <c r="W200" s="18"/>
      <c r="X200" s="18"/>
      <c r="Y200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1" spans="1:26" x14ac:dyDescent="0.25">
      <c r="A201" s="25">
        <v>256</v>
      </c>
      <c r="B201" s="26" t="str">
        <f>phone[[#This Row],[Company]]</f>
        <v>Excel Group Services, Inc.</v>
      </c>
      <c r="C201" s="25" t="s">
        <v>906</v>
      </c>
      <c r="D201" s="26" t="s">
        <v>664</v>
      </c>
      <c r="E201" s="27" t="s">
        <v>300</v>
      </c>
      <c r="F201" s="25" t="s">
        <v>298</v>
      </c>
      <c r="G201" s="26" t="s">
        <v>299</v>
      </c>
      <c r="H20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N546MM: BTR</v>
      </c>
      <c r="I20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N546MM: LA</v>
      </c>
      <c r="J20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N546MM: United States</v>
      </c>
      <c r="K201" s="26" t="s">
        <v>301</v>
      </c>
      <c r="L201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Baton Rouge</v>
      </c>
      <c r="M201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LA</v>
      </c>
      <c r="N201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01" s="27" t="s">
        <v>39</v>
      </c>
      <c r="P201" s="27" t="s">
        <v>302</v>
      </c>
      <c r="Q201" s="27" t="s">
        <v>24</v>
      </c>
      <c r="R201" s="28" t="s">
        <v>1546</v>
      </c>
      <c r="S201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01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01" s="33" t="str">
        <f>IFERROR(TEXT(INDEX(mailing[#All],MATCH(phone[[#This Row],[Combined]],mailing[[#All],[combined]],0),MATCH("Sent",mailing[#Headers],0)),"MMM-DD-YYYY"),"")</f>
        <v>Mar-17-2022</v>
      </c>
      <c r="V201" s="18" t="str">
        <f>phone[[#This Row],[CONTACTFIRSTNAME]]&amp;"^"&amp;phone[[#This Row],[CONTACTLASTNAME]]&amp;"^"&amp;phone[[#This Row],[Column2]]</f>
        <v>David^Roberts^N546MM</v>
      </c>
      <c r="W201" s="18"/>
      <c r="X201" s="18"/>
      <c r="Y201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01" s="58">
        <v>3</v>
      </c>
    </row>
    <row r="202" spans="1:26" s="1" customFormat="1" ht="30" hidden="1" x14ac:dyDescent="0.25">
      <c r="A202" s="19"/>
      <c r="B202" s="18" t="str">
        <f>phone[[#This Row],[Company]]</f>
        <v>ANTAIR, S.A. de C.V.</v>
      </c>
      <c r="C202" s="19" t="s">
        <v>2064</v>
      </c>
      <c r="E202" s="20" t="s">
        <v>3253</v>
      </c>
      <c r="F202" s="19"/>
      <c r="G202" s="18" t="s">
        <v>2400</v>
      </c>
      <c r="H202" s="2"/>
      <c r="I202" s="20"/>
      <c r="J202" s="20"/>
      <c r="K202" s="18" t="s">
        <v>2073</v>
      </c>
      <c r="L202" s="18" t="str">
        <f>INDEX('Maintenance Facilities'!$A$1:$Q$36,MATCH(phone[[#This Row],[Phone number]],'Maintenance Facilities'!$L$1:$L$36,0),MATCH("City",'Maintenance Facilities'!$A$1:$Q$1,0))</f>
        <v>Frontera Centro</v>
      </c>
      <c r="M202" s="18" t="str">
        <f>INDEX('Maintenance Facilities'!$A$1:$Q$36,MATCH(phone[[#This Row],[Phone number]],'Maintenance Facilities'!$L$1:$L$36,0),MATCH("State",'Maintenance Facilities'!$A$1:$Q$1,0))</f>
        <v>COAH</v>
      </c>
      <c r="N202" s="18" t="str">
        <f>INDEX('Maintenance Facilities'!$A$1:$Q$36,MATCH(phone[[#This Row],[Phone number]],'Maintenance Facilities'!$L$1:$L$36,0),MATCH("Country",'Maintenance Facilities'!$A$1:$Q$1,0))</f>
        <v>Mexico</v>
      </c>
      <c r="O202" s="20" t="s">
        <v>60</v>
      </c>
      <c r="P202" s="2" t="s">
        <v>2070</v>
      </c>
      <c r="Q202" s="2" t="s">
        <v>2072</v>
      </c>
      <c r="R202" s="18" t="s">
        <v>2063</v>
      </c>
      <c r="S202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02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02" s="23" t="str">
        <f>IFERROR(TEXT(INDEX(mailing[#All],MATCH(phone[[#This Row],[Combined]],mailing[[#All],[combined]],0),MATCH("Sent",mailing[#Headers],0)),"MMM-DD-YYYY"),"")</f>
        <v>Mar-24-2022</v>
      </c>
      <c r="V202" s="18" t="str">
        <f>phone[[#This Row],[CONTACTFIRSTNAME]]&amp;"^"&amp;phone[[#This Row],[CONTACTLASTNAME]]&amp;"^"&amp;phone[[#This Row],[Column2]]</f>
        <v>Eduardo^Salgado Cruz^Your G150 Clients</v>
      </c>
      <c r="W202" s="18"/>
      <c r="X202" s="18"/>
      <c r="Y202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3" spans="1:26" x14ac:dyDescent="0.25">
      <c r="A203" s="25">
        <v>256</v>
      </c>
      <c r="B203" s="26" t="str">
        <f>phone[[#This Row],[Company]]</f>
        <v>IES Leasing, LLC</v>
      </c>
      <c r="C203" s="25" t="s">
        <v>907</v>
      </c>
      <c r="D203" s="26" t="s">
        <v>664</v>
      </c>
      <c r="E203" s="27" t="s">
        <v>300</v>
      </c>
      <c r="F203" s="25" t="s">
        <v>298</v>
      </c>
      <c r="G203" s="26" t="s">
        <v>19</v>
      </c>
      <c r="H20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N546MM: BTR</v>
      </c>
      <c r="I20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N546MM: LA</v>
      </c>
      <c r="J20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N546MM: United States</v>
      </c>
      <c r="K203" s="26" t="s">
        <v>908</v>
      </c>
      <c r="L203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Baton Rouge</v>
      </c>
      <c r="M203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LA</v>
      </c>
      <c r="N203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03" s="27" t="s">
        <v>39</v>
      </c>
      <c r="P203" s="27" t="s">
        <v>302</v>
      </c>
      <c r="Q203" s="27" t="s">
        <v>281</v>
      </c>
      <c r="R203" s="28"/>
      <c r="S203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03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03" s="33" t="str">
        <f>IFERROR(TEXT(INDEX(mailing[#All],MATCH(phone[[#This Row],[Combined]],mailing[[#All],[combined]],0),MATCH("Sent",mailing[#Headers],0)),"MMM-DD-YYYY"),"")</f>
        <v>Mar-17-2022</v>
      </c>
      <c r="V203" s="18" t="str">
        <f>phone[[#This Row],[CONTACTFIRSTNAME]]&amp;"^"&amp;phone[[#This Row],[CONTACTLASTNAME]]&amp;"^"&amp;phone[[#This Row],[Column2]]</f>
        <v>David^Roberts^N546MM</v>
      </c>
      <c r="W203" s="18"/>
      <c r="X203" s="18"/>
      <c r="Y203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03" s="58">
        <v>3</v>
      </c>
    </row>
    <row r="204" spans="1:26" s="1" customFormat="1" ht="30" hidden="1" x14ac:dyDescent="0.25">
      <c r="A204" s="19"/>
      <c r="B204" s="18" t="str">
        <f>phone[[#This Row],[Company]]</f>
        <v>Atlas Air Service</v>
      </c>
      <c r="C204" s="19" t="s">
        <v>2394</v>
      </c>
      <c r="E204" s="20" t="s">
        <v>3253</v>
      </c>
      <c r="F204" s="19"/>
      <c r="G204" s="18" t="s">
        <v>2400</v>
      </c>
      <c r="H204" s="2"/>
      <c r="I204" s="20"/>
      <c r="J204" s="20"/>
      <c r="K204" s="18" t="s">
        <v>2397</v>
      </c>
      <c r="L204" s="18" t="str">
        <f>INDEX('Maintenance Facilities'!$A$1:$Q$36,MATCH(phone[[#This Row],[Phone number]],'Maintenance Facilities'!$L$1:$L$36,0),MATCH("City",'Maintenance Facilities'!$A$1:$Q$1,0))</f>
        <v>Thal</v>
      </c>
      <c r="M204" s="18">
        <f>INDEX('Maintenance Facilities'!$A$1:$Q$36,MATCH(phone[[#This Row],[Phone number]],'Maintenance Facilities'!$L$1:$L$36,0),MATCH("State",'Maintenance Facilities'!$A$1:$Q$1,0))</f>
        <v>0</v>
      </c>
      <c r="N204" s="18" t="str">
        <f>INDEX('Maintenance Facilities'!$A$1:$Q$36,MATCH(phone[[#This Row],[Phone number]],'Maintenance Facilities'!$L$1:$L$36,0),MATCH("Country",'Maintenance Facilities'!$A$1:$Q$1,0))</f>
        <v>Switzerland</v>
      </c>
      <c r="O204" s="20" t="s">
        <v>62</v>
      </c>
      <c r="P204" s="2" t="s">
        <v>2399</v>
      </c>
      <c r="Q204" s="2"/>
      <c r="R204" s="18" t="s">
        <v>2396</v>
      </c>
      <c r="S204" s="21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04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04" s="23" t="str">
        <f>IFERROR(TEXT(INDEX(mailing[#All],MATCH(phone[[#This Row],[Combined]],mailing[[#All],[combined]],0),MATCH("Sent",mailing[#Headers],0)),"MMM-DD-YYYY"),"")</f>
        <v>Mar-24-2022</v>
      </c>
      <c r="V204" s="18" t="str">
        <f>phone[[#This Row],[CONTACTFIRSTNAME]]&amp;"^"&amp;phone[[#This Row],[CONTACTLASTNAME]]&amp;"^"&amp;phone[[#This Row],[Column2]]</f>
        <v>Director^of Maintenance^Your G150 Clients</v>
      </c>
      <c r="W204" s="18"/>
      <c r="X204" s="18"/>
      <c r="Y204" s="1">
        <f>(LEN(phone[[#This Row],[CONTACTFIRSTNAME]])+LEN(phone[[#This Row],[CONTACTLASTNAME]]))-(LEN(SUBSTITUTE(phone[[#This Row],[CONTACTFIRSTNAME]],CHAR(10),""))+LEN(SUBSTITUTE(phone[[#This Row],[CONTACTLASTNAME]],CHAR(10),"")))</f>
        <v>0</v>
      </c>
    </row>
    <row r="205" spans="1:26" x14ac:dyDescent="0.25">
      <c r="A205" s="25">
        <v>258</v>
      </c>
      <c r="B205" s="26" t="str">
        <f>phone[[#This Row],[Company]]</f>
        <v>The Peregrine Leasing Trust</v>
      </c>
      <c r="C205" s="25" t="s">
        <v>912</v>
      </c>
      <c r="D205" s="26" t="s">
        <v>664</v>
      </c>
      <c r="E205" s="27" t="s">
        <v>913</v>
      </c>
      <c r="F205" s="25" t="s">
        <v>914</v>
      </c>
      <c r="G205" s="26" t="s">
        <v>19</v>
      </c>
      <c r="H20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N10RZ: BOI</v>
      </c>
      <c r="I20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N10RZ: ID</v>
      </c>
      <c r="J20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N10RZ: United States</v>
      </c>
      <c r="K205" s="26" t="s">
        <v>915</v>
      </c>
      <c r="L205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Centennial</v>
      </c>
      <c r="M205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CO</v>
      </c>
      <c r="N205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05" s="27" t="s">
        <v>916</v>
      </c>
      <c r="P205" s="27" t="s">
        <v>917</v>
      </c>
      <c r="Q205" s="27" t="s">
        <v>26</v>
      </c>
      <c r="R205" s="28"/>
      <c r="S205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05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05" s="33" t="str">
        <f>IFERROR(TEXT(INDEX(mailing[#All],MATCH(phone[[#This Row],[Combined]],mailing[[#All],[combined]],0),MATCH("Sent",mailing[#Headers],0)),"MMM-DD-YYYY"),"")</f>
        <v>Mar-17-2022</v>
      </c>
      <c r="V205" s="18" t="str">
        <f>phone[[#This Row],[CONTACTFIRSTNAME]]&amp;"^"&amp;phone[[#This Row],[CONTACTLASTNAME]]&amp;"^"&amp;phone[[#This Row],[Column2]]</f>
        <v>Dan^DeKeyrel^N10RZ</v>
      </c>
      <c r="W205" s="18"/>
      <c r="X205" s="18"/>
      <c r="Y205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05" s="58">
        <v>3</v>
      </c>
    </row>
    <row r="206" spans="1:26" x14ac:dyDescent="0.25">
      <c r="A206" s="25">
        <v>260</v>
      </c>
      <c r="B206" s="26" t="str">
        <f>phone[[#This Row],[Company]]</f>
        <v>Merlone Geier Management, LLC</v>
      </c>
      <c r="C206" s="25" t="s">
        <v>918</v>
      </c>
      <c r="D206" s="26" t="s">
        <v>664</v>
      </c>
      <c r="E206" s="27" t="s">
        <v>318</v>
      </c>
      <c r="F206" s="25" t="s">
        <v>317</v>
      </c>
      <c r="G206" s="26" t="s">
        <v>19</v>
      </c>
      <c r="H20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N175MG: OAK</v>
      </c>
      <c r="I20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N175MG: CA</v>
      </c>
      <c r="J20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N175MG: United States</v>
      </c>
      <c r="K206" s="26" t="s">
        <v>319</v>
      </c>
      <c r="L206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San Francisco</v>
      </c>
      <c r="M206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CA</v>
      </c>
      <c r="N206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06" s="27" t="s">
        <v>320</v>
      </c>
      <c r="P206" s="27" t="s">
        <v>321</v>
      </c>
      <c r="Q206" s="27" t="s">
        <v>24</v>
      </c>
      <c r="R206" s="28" t="s">
        <v>1568</v>
      </c>
      <c r="S206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06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06" s="33" t="str">
        <f>IFERROR(TEXT(INDEX(mailing[#All],MATCH(phone[[#This Row],[Combined]],mailing[[#All],[combined]],0),MATCH("Sent",mailing[#Headers],0)),"MMM-DD-YYYY"),"")</f>
        <v>Mar-17-2022</v>
      </c>
      <c r="V206" s="18" t="str">
        <f>phone[[#This Row],[CONTACTFIRSTNAME]]&amp;"^"&amp;phone[[#This Row],[CONTACTLASTNAME]]&amp;"^"&amp;phone[[#This Row],[Column2]]</f>
        <v>Peter^Merlone^N175MG</v>
      </c>
      <c r="W206" s="18"/>
      <c r="X206" s="18"/>
      <c r="Y206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06" s="58">
        <v>3</v>
      </c>
    </row>
    <row r="207" spans="1:26" x14ac:dyDescent="0.25">
      <c r="A207" s="25">
        <v>265</v>
      </c>
      <c r="B207" s="26" t="str">
        <f>phone[[#This Row],[Company]]</f>
        <v>SFG Equipment Leasing Corporation I</v>
      </c>
      <c r="C207" s="25" t="s">
        <v>933</v>
      </c>
      <c r="D207" s="26" t="s">
        <v>664</v>
      </c>
      <c r="E207" s="27" t="s">
        <v>330</v>
      </c>
      <c r="F207" s="25" t="s">
        <v>329</v>
      </c>
      <c r="G207" s="26" t="s">
        <v>19</v>
      </c>
      <c r="H20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XA-CHY: TLC</v>
      </c>
      <c r="I20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XA-CHY: </v>
      </c>
      <c r="J20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XA-CHY: Mexico</v>
      </c>
      <c r="K207" s="26" t="s">
        <v>331</v>
      </c>
      <c r="L207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South Bend</v>
      </c>
      <c r="M207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IN</v>
      </c>
      <c r="N207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07" s="27" t="s">
        <v>332</v>
      </c>
      <c r="P207" s="27" t="s">
        <v>333</v>
      </c>
      <c r="Q207" s="27" t="s">
        <v>24</v>
      </c>
      <c r="R207" s="28"/>
      <c r="S207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07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07" s="33" t="str">
        <f>IFERROR(TEXT(INDEX(mailing[#All],MATCH(phone[[#This Row],[Combined]],mailing[[#All],[combined]],0),MATCH("Sent",mailing[#Headers],0)),"MMM-DD-YYYY"),"")</f>
        <v>Mar-17-2022</v>
      </c>
      <c r="V207" s="18" t="str">
        <f>phone[[#This Row],[CONTACTFIRSTNAME]]&amp;"^"&amp;phone[[#This Row],[CONTACTLASTNAME]]&amp;"^"&amp;phone[[#This Row],[Column2]]</f>
        <v>Jeff^Buhr^XA-CHY</v>
      </c>
      <c r="W207" s="18"/>
      <c r="X207" s="18"/>
      <c r="Y207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07" s="58">
        <v>3</v>
      </c>
    </row>
    <row r="208" spans="1:26" x14ac:dyDescent="0.25">
      <c r="A208" s="25">
        <v>268</v>
      </c>
      <c r="B208" s="26" t="str">
        <f>phone[[#This Row],[Company]]</f>
        <v>GAINSCO, Inc.</v>
      </c>
      <c r="C208" s="25" t="s">
        <v>944</v>
      </c>
      <c r="D208" s="26" t="s">
        <v>711</v>
      </c>
      <c r="E208" s="27" t="s">
        <v>349</v>
      </c>
      <c r="F208" s="25" t="s">
        <v>348</v>
      </c>
      <c r="G208" s="26" t="s">
        <v>36</v>
      </c>
      <c r="H20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N365SS: DAL</v>
      </c>
      <c r="I20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N365SS: TX</v>
      </c>
      <c r="J20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N365SS: United States</v>
      </c>
      <c r="K208" s="26" t="s">
        <v>350</v>
      </c>
      <c r="L208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Dallas</v>
      </c>
      <c r="M208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N208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08" s="27" t="s">
        <v>351</v>
      </c>
      <c r="P208" s="27" t="s">
        <v>352</v>
      </c>
      <c r="Q208" s="27" t="s">
        <v>85</v>
      </c>
      <c r="R208" s="28"/>
      <c r="S208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08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08" s="33" t="str">
        <f>IFERROR(TEXT(INDEX(mailing[#All],MATCH(phone[[#This Row],[Combined]],mailing[[#All],[combined]],0),MATCH("Sent",mailing[#Headers],0)),"MMM-DD-YYYY"),"")</f>
        <v>Mar-17-2022</v>
      </c>
      <c r="V208" s="18" t="str">
        <f>phone[[#This Row],[CONTACTFIRSTNAME]]&amp;"^"&amp;phone[[#This Row],[CONTACTLASTNAME]]&amp;"^"&amp;phone[[#This Row],[Column2]]</f>
        <v>Roman^Fleysher^N365SS</v>
      </c>
      <c r="W208" s="18"/>
      <c r="X208" s="18"/>
      <c r="Y208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08" s="58">
        <v>3</v>
      </c>
    </row>
    <row r="209" spans="1:26" ht="30" x14ac:dyDescent="0.25">
      <c r="A209" s="25">
        <v>273</v>
      </c>
      <c r="B209" s="26" t="str">
        <f>phone[[#This Row],[Company]]</f>
        <v>Sunwest Aviation, Ltd.</v>
      </c>
      <c r="C209" s="25" t="s">
        <v>968</v>
      </c>
      <c r="D209" s="26" t="s">
        <v>711</v>
      </c>
      <c r="E209" s="27" t="s">
        <v>381</v>
      </c>
      <c r="F209" s="25" t="s">
        <v>379</v>
      </c>
      <c r="G209" s="26" t="s">
        <v>380</v>
      </c>
      <c r="H20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C-GZCZ: YYC</v>
      </c>
      <c r="I20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C-GZCZ: AB</v>
      </c>
      <c r="J20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C-GZCZ: Canada</v>
      </c>
      <c r="K209" s="26" t="s">
        <v>382</v>
      </c>
      <c r="L209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Calgary</v>
      </c>
      <c r="M209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AB</v>
      </c>
      <c r="N209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O209" s="27" t="s">
        <v>383</v>
      </c>
      <c r="P209" s="27" t="s">
        <v>384</v>
      </c>
      <c r="Q209" s="27" t="s">
        <v>148</v>
      </c>
      <c r="R209" s="28" t="s">
        <v>1639</v>
      </c>
      <c r="S209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09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09" s="33" t="str">
        <f>IFERROR(TEXT(INDEX(mailing[#All],MATCH(phone[[#This Row],[Combined]],mailing[[#All],[combined]],0),MATCH("Sent",mailing[#Headers],0)),"MMM-DD-YYYY"),"")</f>
        <v/>
      </c>
      <c r="V209" s="18" t="str">
        <f>phone[[#This Row],[CONTACTFIRSTNAME]]&amp;"^"&amp;phone[[#This Row],[CONTACTLASTNAME]]&amp;"^"&amp;phone[[#This Row],[Column2]]</f>
        <v>Ian^Darnley^C-GZCZ</v>
      </c>
      <c r="W209" s="18"/>
      <c r="X209" s="18"/>
      <c r="Y209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09" s="58">
        <v>3</v>
      </c>
    </row>
    <row r="210" spans="1:26" x14ac:dyDescent="0.25">
      <c r="A210" s="25">
        <v>286</v>
      </c>
      <c r="B210" s="26" t="str">
        <f>phone[[#This Row],[Company]]</f>
        <v>A. Duie Pyle, Inc.</v>
      </c>
      <c r="C210" s="25" t="s">
        <v>1011</v>
      </c>
      <c r="D210" s="26" t="s">
        <v>684</v>
      </c>
      <c r="E210" s="27" t="s">
        <v>451</v>
      </c>
      <c r="F210" s="25" t="s">
        <v>450</v>
      </c>
      <c r="G210" s="26" t="s">
        <v>36</v>
      </c>
      <c r="H21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N1924D: ILG</v>
      </c>
      <c r="I21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N1924D: DE</v>
      </c>
      <c r="J21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N1924D: United States</v>
      </c>
      <c r="K210" s="26" t="s">
        <v>452</v>
      </c>
      <c r="L210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West Chester</v>
      </c>
      <c r="M210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PA</v>
      </c>
      <c r="N210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10" s="27" t="s">
        <v>32</v>
      </c>
      <c r="P210" s="27" t="s">
        <v>453</v>
      </c>
      <c r="Q210" s="27" t="s">
        <v>85</v>
      </c>
      <c r="R210" s="28" t="s">
        <v>1710</v>
      </c>
      <c r="S210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10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10" s="33" t="str">
        <f>IFERROR(TEXT(INDEX(mailing[#All],MATCH(phone[[#This Row],[Combined]],mailing[[#All],[combined]],0),MATCH("Sent",mailing[#Headers],0)),"MMM-DD-YYYY"),"")</f>
        <v>Mar-17-2022</v>
      </c>
      <c r="V210" s="18" t="str">
        <f>phone[[#This Row],[CONTACTFIRSTNAME]]&amp;"^"&amp;phone[[#This Row],[CONTACTLASTNAME]]&amp;"^"&amp;phone[[#This Row],[Column2]]</f>
        <v>Kevin^Komisor^N1924D</v>
      </c>
      <c r="W210" s="18"/>
      <c r="X210" s="18"/>
      <c r="Y210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10" s="58">
        <v>3</v>
      </c>
    </row>
    <row r="211" spans="1:26" x14ac:dyDescent="0.25">
      <c r="A211" s="25">
        <v>286</v>
      </c>
      <c r="B211" s="26" t="str">
        <f>phone[[#This Row],[Company]]</f>
        <v>A. Duie Pyle, Inc.</v>
      </c>
      <c r="C211" s="25" t="s">
        <v>1013</v>
      </c>
      <c r="D211" s="26" t="s">
        <v>686</v>
      </c>
      <c r="E211" s="27" t="s">
        <v>451</v>
      </c>
      <c r="F211" s="25" t="s">
        <v>450</v>
      </c>
      <c r="G211" s="26" t="s">
        <v>36</v>
      </c>
      <c r="H21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N1924D: ILG</v>
      </c>
      <c r="I21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N1924D: DE</v>
      </c>
      <c r="J21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N1924D: United States</v>
      </c>
      <c r="K211" s="26" t="s">
        <v>452</v>
      </c>
      <c r="L211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West Chester</v>
      </c>
      <c r="M211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PA</v>
      </c>
      <c r="N211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11" s="27" t="s">
        <v>32</v>
      </c>
      <c r="P211" s="27" t="s">
        <v>453</v>
      </c>
      <c r="Q211" s="27" t="s">
        <v>85</v>
      </c>
      <c r="R211" s="28" t="s">
        <v>1710</v>
      </c>
      <c r="S211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11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11" s="33" t="str">
        <f>IFERROR(TEXT(INDEX(mailing[#All],MATCH(phone[[#This Row],[Combined]],mailing[[#All],[combined]],0),MATCH("Sent",mailing[#Headers],0)),"MMM-DD-YYYY"),"")</f>
        <v>Mar-17-2022</v>
      </c>
      <c r="V211" s="18" t="str">
        <f>phone[[#This Row],[CONTACTFIRSTNAME]]&amp;"^"&amp;phone[[#This Row],[CONTACTLASTNAME]]&amp;"^"&amp;phone[[#This Row],[Column2]]</f>
        <v>Kevin^Komisor^N1924D</v>
      </c>
      <c r="W211" s="18"/>
      <c r="X211" s="18"/>
      <c r="Y211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11" s="58">
        <v>3</v>
      </c>
    </row>
    <row r="212" spans="1:26" ht="30" x14ac:dyDescent="0.25">
      <c r="A212" s="25">
        <v>286</v>
      </c>
      <c r="B212" s="26" t="str">
        <f>phone[[#This Row],[Company]]</f>
        <v>N995DP, LLC</v>
      </c>
      <c r="C212" s="25" t="s">
        <v>1012</v>
      </c>
      <c r="D212" s="26" t="s">
        <v>684</v>
      </c>
      <c r="E212" s="27" t="s">
        <v>451</v>
      </c>
      <c r="F212" s="25" t="s">
        <v>450</v>
      </c>
      <c r="G212" s="26" t="s">
        <v>19</v>
      </c>
      <c r="H21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N1924D: ILG</v>
      </c>
      <c r="I21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N1924D: DE</v>
      </c>
      <c r="J21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N1924D: United States</v>
      </c>
      <c r="K212" s="26" t="s">
        <v>455</v>
      </c>
      <c r="L212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New Castle</v>
      </c>
      <c r="M212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DE</v>
      </c>
      <c r="N212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12" s="27" t="s">
        <v>320</v>
      </c>
      <c r="P212" s="27" t="s">
        <v>456</v>
      </c>
      <c r="Q212" s="27" t="s">
        <v>457</v>
      </c>
      <c r="R212" s="28"/>
      <c r="S212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12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12" s="33" t="str">
        <f>IFERROR(TEXT(INDEX(mailing[#All],MATCH(phone[[#This Row],[Combined]],mailing[[#All],[combined]],0),MATCH("Sent",mailing[#Headers],0)),"MMM-DD-YYYY"),"")</f>
        <v>Mar-17-2022</v>
      </c>
      <c r="V212" s="18" t="str">
        <f>phone[[#This Row],[CONTACTFIRSTNAME]]&amp;"^"&amp;phone[[#This Row],[CONTACTLASTNAME]]&amp;"^"&amp;phone[[#This Row],[Column2]]</f>
        <v>Peter^Latta^N1924D</v>
      </c>
      <c r="W212" s="18"/>
      <c r="X212" s="18"/>
      <c r="Y212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12" s="58">
        <v>3</v>
      </c>
    </row>
    <row r="213" spans="1:26" ht="30" x14ac:dyDescent="0.25">
      <c r="A213" s="25">
        <v>286</v>
      </c>
      <c r="B213" s="26" t="str">
        <f>phone[[#This Row],[Company]]</f>
        <v>N995DP, LLC</v>
      </c>
      <c r="C213" s="25" t="s">
        <v>1014</v>
      </c>
      <c r="D213" s="26" t="s">
        <v>711</v>
      </c>
      <c r="E213" s="27" t="s">
        <v>451</v>
      </c>
      <c r="F213" s="25" t="s">
        <v>450</v>
      </c>
      <c r="G213" s="26" t="s">
        <v>19</v>
      </c>
      <c r="H21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N1924D: ILG</v>
      </c>
      <c r="I21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N1924D: DE</v>
      </c>
      <c r="J21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N1924D: United States</v>
      </c>
      <c r="K213" s="26" t="s">
        <v>455</v>
      </c>
      <c r="L213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New Castle</v>
      </c>
      <c r="M213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DE</v>
      </c>
      <c r="N213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13" s="27" t="s">
        <v>320</v>
      </c>
      <c r="P213" s="27" t="s">
        <v>456</v>
      </c>
      <c r="Q213" s="27" t="s">
        <v>457</v>
      </c>
      <c r="R213" s="28"/>
      <c r="S213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13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13" s="33" t="str">
        <f>IFERROR(TEXT(INDEX(mailing[#All],MATCH(phone[[#This Row],[Combined]],mailing[[#All],[combined]],0),MATCH("Sent",mailing[#Headers],0)),"MMM-DD-YYYY"),"")</f>
        <v>Mar-17-2022</v>
      </c>
      <c r="V213" s="18" t="str">
        <f>phone[[#This Row],[CONTACTFIRSTNAME]]&amp;"^"&amp;phone[[#This Row],[CONTACTLASTNAME]]&amp;"^"&amp;phone[[#This Row],[Column2]]</f>
        <v>Peter^Latta^N1924D</v>
      </c>
      <c r="W213" s="18"/>
      <c r="X213" s="18"/>
      <c r="Y213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13" s="58">
        <v>3</v>
      </c>
    </row>
    <row r="214" spans="1:26" ht="30" x14ac:dyDescent="0.25">
      <c r="A214" s="25">
        <v>286</v>
      </c>
      <c r="B214" s="26" t="str">
        <f>phone[[#This Row],[Company]]</f>
        <v>N995DP, LLC</v>
      </c>
      <c r="C214" s="25" t="s">
        <v>1015</v>
      </c>
      <c r="D214" s="26" t="s">
        <v>797</v>
      </c>
      <c r="E214" s="27" t="s">
        <v>451</v>
      </c>
      <c r="F214" s="25" t="s">
        <v>450</v>
      </c>
      <c r="G214" s="26" t="s">
        <v>19</v>
      </c>
      <c r="H21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N1924D: ILG</v>
      </c>
      <c r="I21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N1924D: DE</v>
      </c>
      <c r="J21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N1924D: United States</v>
      </c>
      <c r="K214" s="26" t="s">
        <v>455</v>
      </c>
      <c r="L214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New Castle</v>
      </c>
      <c r="M214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DE</v>
      </c>
      <c r="N214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14" s="27" t="s">
        <v>320</v>
      </c>
      <c r="P214" s="27" t="s">
        <v>456</v>
      </c>
      <c r="Q214" s="27" t="s">
        <v>457</v>
      </c>
      <c r="R214" s="28"/>
      <c r="S214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14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14" s="33" t="str">
        <f>IFERROR(TEXT(INDEX(mailing[#All],MATCH(phone[[#This Row],[Combined]],mailing[[#All],[combined]],0),MATCH("Sent",mailing[#Headers],0)),"MMM-DD-YYYY"),"")</f>
        <v>Mar-17-2022</v>
      </c>
      <c r="V214" s="18" t="str">
        <f>phone[[#This Row],[CONTACTFIRSTNAME]]&amp;"^"&amp;phone[[#This Row],[CONTACTLASTNAME]]&amp;"^"&amp;phone[[#This Row],[Column2]]</f>
        <v>Peter^Latta^N1924D</v>
      </c>
      <c r="W214" s="18"/>
      <c r="X214" s="18"/>
      <c r="Y214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14" s="58">
        <v>3</v>
      </c>
    </row>
    <row r="215" spans="1:26" x14ac:dyDescent="0.25">
      <c r="A215" s="25">
        <v>287</v>
      </c>
      <c r="B215" s="26" t="str">
        <f>phone[[#This Row],[Company]]</f>
        <v>MMTH Air, LLC</v>
      </c>
      <c r="C215" s="25" t="s">
        <v>1016</v>
      </c>
      <c r="D215" s="26" t="s">
        <v>664</v>
      </c>
      <c r="E215" s="27" t="s">
        <v>1017</v>
      </c>
      <c r="F215" s="25" t="s">
        <v>1018</v>
      </c>
      <c r="G215" s="26" t="s">
        <v>19</v>
      </c>
      <c r="H21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N318KS: </v>
      </c>
      <c r="I21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N318KS: KS</v>
      </c>
      <c r="J21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N318KS: United States</v>
      </c>
      <c r="K215" s="26" t="s">
        <v>1019</v>
      </c>
      <c r="L215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Meriden</v>
      </c>
      <c r="M215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KS</v>
      </c>
      <c r="N215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15" s="27" t="s">
        <v>1020</v>
      </c>
      <c r="P215" s="27" t="s">
        <v>1021</v>
      </c>
      <c r="Q215" s="27" t="s">
        <v>54</v>
      </c>
      <c r="R215" s="28"/>
      <c r="S215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15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15" s="33" t="str">
        <f>IFERROR(TEXT(INDEX(mailing[#All],MATCH(phone[[#This Row],[Combined]],mailing[[#All],[combined]],0),MATCH("Sent",mailing[#Headers],0)),"MMM-DD-YYYY"),"")</f>
        <v>Mar-17-2022</v>
      </c>
      <c r="V215" s="18" t="str">
        <f>phone[[#This Row],[CONTACTFIRSTNAME]]&amp;"^"&amp;phone[[#This Row],[CONTACTLASTNAME]]&amp;"^"&amp;phone[[#This Row],[Column2]]</f>
        <v>Jacob^Farrant^N318KS</v>
      </c>
      <c r="W215" s="18"/>
      <c r="X215" s="18"/>
      <c r="Y215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15" s="58">
        <v>3</v>
      </c>
    </row>
    <row r="216" spans="1:26" x14ac:dyDescent="0.25">
      <c r="A216" s="25">
        <v>291</v>
      </c>
      <c r="B216" s="26" t="str">
        <f>phone[[#This Row],[Company]]</f>
        <v>3 KB Investments, LLC</v>
      </c>
      <c r="C216" s="25" t="s">
        <v>1026</v>
      </c>
      <c r="D216" s="26" t="s">
        <v>706</v>
      </c>
      <c r="E216" s="27" t="s">
        <v>484</v>
      </c>
      <c r="F216" s="25" t="s">
        <v>483</v>
      </c>
      <c r="G216" s="26" t="s">
        <v>19</v>
      </c>
      <c r="H21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N27KB: SBY</v>
      </c>
      <c r="I21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N27KB: MD</v>
      </c>
      <c r="J21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N27KB: United States</v>
      </c>
      <c r="K216" s="26" t="s">
        <v>485</v>
      </c>
      <c r="L216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Jacksboro</v>
      </c>
      <c r="M216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N216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16" s="27" t="s">
        <v>486</v>
      </c>
      <c r="P216" s="27" t="s">
        <v>487</v>
      </c>
      <c r="Q216" s="27" t="s">
        <v>156</v>
      </c>
      <c r="R216" s="28"/>
      <c r="S216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16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16" s="33" t="str">
        <f>IFERROR(TEXT(INDEX(mailing[#All],MATCH(phone[[#This Row],[Combined]],mailing[[#All],[combined]],0),MATCH("Sent",mailing[#Headers],0)),"MMM-DD-YYYY"),"")</f>
        <v>Mar-17-2022</v>
      </c>
      <c r="V216" s="18" t="str">
        <f>phone[[#This Row],[CONTACTFIRSTNAME]]&amp;"^"&amp;phone[[#This Row],[CONTACTLASTNAME]]&amp;"^"&amp;phone[[#This Row],[Column2]]</f>
        <v>Kenneth^Swan^N27KB</v>
      </c>
      <c r="W216" s="18"/>
      <c r="X216" s="18"/>
      <c r="Y216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16" s="58">
        <v>3</v>
      </c>
    </row>
    <row r="217" spans="1:26" x14ac:dyDescent="0.25">
      <c r="A217" s="25">
        <v>291</v>
      </c>
      <c r="B217" s="26" t="str">
        <f>phone[[#This Row],[Company]]</f>
        <v>3 KB Investments, LLC</v>
      </c>
      <c r="C217" s="25" t="s">
        <v>1027</v>
      </c>
      <c r="D217" s="26" t="s">
        <v>711</v>
      </c>
      <c r="E217" s="27" t="s">
        <v>484</v>
      </c>
      <c r="F217" s="25" t="s">
        <v>483</v>
      </c>
      <c r="G217" s="26" t="s">
        <v>19</v>
      </c>
      <c r="H21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N27KB: SBY</v>
      </c>
      <c r="I21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N27KB: MD</v>
      </c>
      <c r="J21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N27KB: United States</v>
      </c>
      <c r="K217" s="26" t="s">
        <v>485</v>
      </c>
      <c r="L217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Jacksboro</v>
      </c>
      <c r="M217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N217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17" s="27" t="s">
        <v>486</v>
      </c>
      <c r="P217" s="27" t="s">
        <v>487</v>
      </c>
      <c r="Q217" s="27" t="s">
        <v>156</v>
      </c>
      <c r="R217" s="28"/>
      <c r="S217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17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17" s="33" t="str">
        <f>IFERROR(TEXT(INDEX(mailing[#All],MATCH(phone[[#This Row],[Combined]],mailing[[#All],[combined]],0),MATCH("Sent",mailing[#Headers],0)),"MMM-DD-YYYY"),"")</f>
        <v>Mar-17-2022</v>
      </c>
      <c r="V217" s="18" t="str">
        <f>phone[[#This Row],[CONTACTFIRSTNAME]]&amp;"^"&amp;phone[[#This Row],[CONTACTLASTNAME]]&amp;"^"&amp;phone[[#This Row],[Column2]]</f>
        <v>Kenneth^Swan^N27KB</v>
      </c>
      <c r="W217" s="18"/>
      <c r="X217" s="18"/>
      <c r="Y217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17" s="58">
        <v>3</v>
      </c>
    </row>
    <row r="218" spans="1:26" x14ac:dyDescent="0.25">
      <c r="A218" s="25">
        <v>293</v>
      </c>
      <c r="B218" s="26" t="str">
        <f>phone[[#This Row],[Company]]</f>
        <v>Schneider National, Inc.</v>
      </c>
      <c r="C218" s="25" t="s">
        <v>1035</v>
      </c>
      <c r="D218" s="26" t="s">
        <v>670</v>
      </c>
      <c r="E218" s="27" t="s">
        <v>1036</v>
      </c>
      <c r="F218" s="25" t="s">
        <v>1037</v>
      </c>
      <c r="G218" s="26" t="s">
        <v>19</v>
      </c>
      <c r="H21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N935GB: GRB</v>
      </c>
      <c r="I21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N935GB: WI</v>
      </c>
      <c r="J21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N935GB: United States</v>
      </c>
      <c r="K218" s="26" t="s">
        <v>1038</v>
      </c>
      <c r="L218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Green Bay</v>
      </c>
      <c r="M218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WI</v>
      </c>
      <c r="N218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18" s="27" t="s">
        <v>1039</v>
      </c>
      <c r="P218" s="27" t="s">
        <v>1040</v>
      </c>
      <c r="Q218" s="27" t="s">
        <v>470</v>
      </c>
      <c r="R218" s="28" t="s">
        <v>1742</v>
      </c>
      <c r="S218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18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18" s="33" t="str">
        <f>IFERROR(TEXT(INDEX(mailing[#All],MATCH(phone[[#This Row],[Combined]],mailing[[#All],[combined]],0),MATCH("Sent",mailing[#Headers],0)),"MMM-DD-YYYY"),"")</f>
        <v>Mar-17-2022</v>
      </c>
      <c r="V218" s="18" t="str">
        <f>phone[[#This Row],[CONTACTFIRSTNAME]]&amp;"^"&amp;phone[[#This Row],[CONTACTLASTNAME]]&amp;"^"&amp;phone[[#This Row],[Column2]]</f>
        <v>Mark^Rourke^N935GB</v>
      </c>
      <c r="W218" s="18"/>
      <c r="X218" s="18"/>
      <c r="Y218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18" s="58">
        <v>3</v>
      </c>
    </row>
    <row r="219" spans="1:26" ht="30" x14ac:dyDescent="0.25">
      <c r="A219" s="25">
        <v>294</v>
      </c>
      <c r="B219" s="26" t="str">
        <f>phone[[#This Row],[Company]]</f>
        <v>Fast Air, Ltd.</v>
      </c>
      <c r="C219" s="25" t="s">
        <v>1041</v>
      </c>
      <c r="D219" s="26" t="s">
        <v>664</v>
      </c>
      <c r="E219" s="27" t="s">
        <v>494</v>
      </c>
      <c r="F219" s="25" t="s">
        <v>493</v>
      </c>
      <c r="G219" s="26" t="s">
        <v>36</v>
      </c>
      <c r="H21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C-GPRN: YWG
C-FREE: YWG</v>
      </c>
      <c r="I21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C-GPRN: MB
C-FREE: MB</v>
      </c>
      <c r="J21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C-GPRN: Canada
C-FREE: Canada</v>
      </c>
      <c r="K219" s="26" t="s">
        <v>495</v>
      </c>
      <c r="L219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Winnipeg</v>
      </c>
      <c r="M219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MB</v>
      </c>
      <c r="N219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O219" s="27" t="s">
        <v>1042</v>
      </c>
      <c r="P219" s="27" t="s">
        <v>1043</v>
      </c>
      <c r="Q219" s="27" t="s">
        <v>1044</v>
      </c>
      <c r="R219" s="28" t="s">
        <v>1746</v>
      </c>
      <c r="S219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19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19" s="33" t="str">
        <f>IFERROR(TEXT(INDEX(mailing[#All],MATCH(phone[[#This Row],[Combined]],mailing[[#All],[combined]],0),MATCH("Sent",mailing[#Headers],0)),"MMM-DD-YYYY"),"")&amp;IFERROR(CHAR(10)&amp;TEXT(INDEX(mailing[#All],MATCH(phone[[#This Row],[Combined 2]],mailing[[#All],[combined]],0),MATCH("Sent",mailing[#Headers],0)),"MMM-DD-YYYY"),"")&amp;IFERROR(CHAR(10)&amp;TEXT(INDEX(mailing[#All],MATCH(phone[[#This Row],[Combined 3]],mailing[[#All],[combined]],0),MATCH("Sent",mailing[#Headers],0)),"MMM-DD-YYYY"),"")</f>
        <v>Mar-17-2022</v>
      </c>
      <c r="V219" s="18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Dylan^Fast^C-GPRN, C-FREE</v>
      </c>
      <c r="W219" s="18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Cecily^
Kennedy^C-GPRN, C-FREE</v>
      </c>
      <c r="X219" s="18"/>
      <c r="Y219" s="1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219" s="58">
        <v>3</v>
      </c>
    </row>
    <row r="220" spans="1:26" x14ac:dyDescent="0.25">
      <c r="A220" s="25">
        <v>295</v>
      </c>
      <c r="B220" s="26" t="str">
        <f>phone[[#This Row],[Company]]</f>
        <v>GML Development, Inc.</v>
      </c>
      <c r="C220" s="25" t="s">
        <v>1053</v>
      </c>
      <c r="D220" s="26" t="s">
        <v>686</v>
      </c>
      <c r="E220" s="27" t="s">
        <v>498</v>
      </c>
      <c r="F220" s="25" t="s">
        <v>497</v>
      </c>
      <c r="G220" s="26" t="s">
        <v>180</v>
      </c>
      <c r="H22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N20TW: </v>
      </c>
      <c r="I22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N20TW: </v>
      </c>
      <c r="J22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N20TW: United States</v>
      </c>
      <c r="K220" s="26" t="s">
        <v>1054</v>
      </c>
      <c r="L220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Wendell</v>
      </c>
      <c r="M220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NC</v>
      </c>
      <c r="N220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20" s="27" t="s">
        <v>287</v>
      </c>
      <c r="P220" s="27" t="s">
        <v>1055</v>
      </c>
      <c r="Q220" s="27" t="s">
        <v>24</v>
      </c>
      <c r="R220" s="28"/>
      <c r="S220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20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20" s="33" t="str">
        <f>IFERROR(TEXT(INDEX(mailing[#All],MATCH(phone[[#This Row],[Combined]],mailing[[#All],[combined]],0),MATCH("Sent",mailing[#Headers],0)),"MMM-DD-YYYY"),"")</f>
        <v>Mar-17-2022</v>
      </c>
      <c r="V220" s="18" t="str">
        <f>phone[[#This Row],[CONTACTFIRSTNAME]]&amp;"^"&amp;phone[[#This Row],[CONTACTLASTNAME]]&amp;"^"&amp;phone[[#This Row],[Column2]]</f>
        <v>Patrick^McKee^N20TW</v>
      </c>
      <c r="W220" s="18"/>
      <c r="X220" s="18"/>
      <c r="Y220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20" s="58">
        <v>3</v>
      </c>
    </row>
    <row r="221" spans="1:26" x14ac:dyDescent="0.25">
      <c r="A221" s="25">
        <v>296</v>
      </c>
      <c r="B221" s="26" t="str">
        <f>phone[[#This Row],[Company]]</f>
        <v>888676 Alberta, Inc.</v>
      </c>
      <c r="C221" s="25" t="s">
        <v>1059</v>
      </c>
      <c r="D221" s="26" t="s">
        <v>684</v>
      </c>
      <c r="E221" s="27" t="s">
        <v>503</v>
      </c>
      <c r="F221" s="25" t="s">
        <v>502</v>
      </c>
      <c r="G221" s="26" t="s">
        <v>19</v>
      </c>
      <c r="H22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C-FREE: YWG</v>
      </c>
      <c r="I22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C-FREE: MB</v>
      </c>
      <c r="J22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C-FREE: Canada</v>
      </c>
      <c r="K221" s="26" t="s">
        <v>507</v>
      </c>
      <c r="L221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Rocky View County</v>
      </c>
      <c r="M221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AB</v>
      </c>
      <c r="N221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O221" s="27" t="s">
        <v>508</v>
      </c>
      <c r="P221" s="27" t="s">
        <v>509</v>
      </c>
      <c r="Q221" s="27" t="s">
        <v>156</v>
      </c>
      <c r="R221" s="28"/>
      <c r="S221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21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21" s="33" t="str">
        <f>IFERROR(TEXT(INDEX(mailing[#All],MATCH(phone[[#This Row],[Combined]],mailing[[#All],[combined]],0),MATCH("Sent",mailing[#Headers],0)),"MMM-DD-YYYY"),"")</f>
        <v>Mar-17-2022</v>
      </c>
      <c r="V221" s="18" t="str">
        <f>phone[[#This Row],[CONTACTFIRSTNAME]]&amp;"^"&amp;phone[[#This Row],[CONTACTLASTNAME]]&amp;"^"&amp;phone[[#This Row],[Column2]]</f>
        <v>Rob^Croteau^C-FREE</v>
      </c>
      <c r="W221" s="18"/>
      <c r="X221" s="18"/>
      <c r="Y221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21" s="58">
        <v>3</v>
      </c>
    </row>
    <row r="222" spans="1:26" x14ac:dyDescent="0.25">
      <c r="A222" s="25">
        <v>296</v>
      </c>
      <c r="B222" s="26" t="str">
        <f>phone[[#This Row],[Company]]</f>
        <v>888676 Alberta, Inc.</v>
      </c>
      <c r="C222" s="25" t="s">
        <v>1060</v>
      </c>
      <c r="D222" s="26" t="s">
        <v>711</v>
      </c>
      <c r="E222" s="27" t="s">
        <v>503</v>
      </c>
      <c r="F222" s="25" t="s">
        <v>502</v>
      </c>
      <c r="G222" s="26" t="s">
        <v>19</v>
      </c>
      <c r="H22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C-FREE: YWG</v>
      </c>
      <c r="I22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C-FREE: MB</v>
      </c>
      <c r="J22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C-FREE: Canada</v>
      </c>
      <c r="K222" s="26" t="s">
        <v>507</v>
      </c>
      <c r="L222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Rocky View County</v>
      </c>
      <c r="M222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AB</v>
      </c>
      <c r="N222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O222" s="27" t="s">
        <v>508</v>
      </c>
      <c r="P222" s="27" t="s">
        <v>509</v>
      </c>
      <c r="Q222" s="27" t="s">
        <v>156</v>
      </c>
      <c r="R222" s="28"/>
      <c r="S222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22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22" s="33" t="str">
        <f>IFERROR(TEXT(INDEX(mailing[#All],MATCH(phone[[#This Row],[Combined]],mailing[[#All],[combined]],0),MATCH("Sent",mailing[#Headers],0)),"MMM-DD-YYYY"),"")</f>
        <v>Mar-17-2022</v>
      </c>
      <c r="V222" s="18" t="str">
        <f>phone[[#This Row],[CONTACTFIRSTNAME]]&amp;"^"&amp;phone[[#This Row],[CONTACTLASTNAME]]&amp;"^"&amp;phone[[#This Row],[Column2]]</f>
        <v>Rob^Croteau^C-FREE</v>
      </c>
      <c r="W222" s="18"/>
      <c r="X222" s="18"/>
      <c r="Y222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22" s="58">
        <v>3</v>
      </c>
    </row>
    <row r="223" spans="1:26" x14ac:dyDescent="0.25">
      <c r="A223" s="25">
        <v>299</v>
      </c>
      <c r="B223" s="26" t="str">
        <f>phone[[#This Row],[Company]]</f>
        <v>Capital Holdings 210, LLC</v>
      </c>
      <c r="C223" s="25" t="s">
        <v>1068</v>
      </c>
      <c r="D223" s="26" t="s">
        <v>664</v>
      </c>
      <c r="E223" s="27" t="s">
        <v>522</v>
      </c>
      <c r="F223" s="25" t="s">
        <v>521</v>
      </c>
      <c r="G223" s="26" t="s">
        <v>19</v>
      </c>
      <c r="H22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N922LR: PDK</v>
      </c>
      <c r="I22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N922LR: GA</v>
      </c>
      <c r="J22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N922LR: United States</v>
      </c>
      <c r="K223" s="26" t="s">
        <v>529</v>
      </c>
      <c r="L223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Atlanta</v>
      </c>
      <c r="M223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GA</v>
      </c>
      <c r="N223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23" s="27" t="s">
        <v>530</v>
      </c>
      <c r="P223" s="27" t="s">
        <v>531</v>
      </c>
      <c r="Q223" s="27" t="s">
        <v>54</v>
      </c>
      <c r="R223" s="28"/>
      <c r="S223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23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223" s="33" t="str">
        <f>IFERROR(TEXT(INDEX(mailing[#All],MATCH(phone[[#This Row],[Combined]],mailing[[#All],[combined]],0),MATCH("Sent",mailing[#Headers],0)),"MMM-DD-YYYY"),"")</f>
        <v>Mar-17-2022</v>
      </c>
      <c r="V223" s="18" t="str">
        <f>phone[[#This Row],[CONTACTFIRSTNAME]]&amp;"^"&amp;phone[[#This Row],[CONTACTLASTNAME]]&amp;"^"&amp;phone[[#This Row],[Column2]]</f>
        <v>Saher^Rizk^N922LR</v>
      </c>
      <c r="W223" s="18"/>
      <c r="X223" s="18"/>
      <c r="Y223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23" s="58">
        <v>3</v>
      </c>
    </row>
    <row r="224" spans="1:26" x14ac:dyDescent="0.25">
      <c r="A224" s="25">
        <v>299</v>
      </c>
      <c r="B224" s="26" t="str">
        <f>phone[[#This Row],[Company]]</f>
        <v>Jet Linx Aviation, LLC</v>
      </c>
      <c r="C224" s="25" t="s">
        <v>1067</v>
      </c>
      <c r="D224" s="26" t="s">
        <v>684</v>
      </c>
      <c r="E224" s="27" t="s">
        <v>522</v>
      </c>
      <c r="F224" s="25" t="s">
        <v>521</v>
      </c>
      <c r="G224" s="26" t="s">
        <v>43</v>
      </c>
      <c r="H22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N922LR: PDK</v>
      </c>
      <c r="I22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N922LR: GA</v>
      </c>
      <c r="J22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N922LR: United States</v>
      </c>
      <c r="K224" s="26" t="s">
        <v>523</v>
      </c>
      <c r="L224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Omaha</v>
      </c>
      <c r="M224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NE</v>
      </c>
      <c r="N224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24" s="27" t="s">
        <v>525</v>
      </c>
      <c r="P224" s="27" t="s">
        <v>526</v>
      </c>
      <c r="Q224" s="27" t="s">
        <v>527</v>
      </c>
      <c r="R224" s="28" t="s">
        <v>1789</v>
      </c>
      <c r="S224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24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24" s="33" t="str">
        <f>IFERROR(TEXT(INDEX(mailing[#All],MATCH(phone[[#This Row],[Combined]],mailing[[#All],[combined]],0),MATCH("Sent",mailing[#Headers],0)),"MMM-DD-YYYY"),"")</f>
        <v>Mar-17-2022</v>
      </c>
      <c r="V224" s="18" t="str">
        <f>phone[[#This Row],[CONTACTFIRSTNAME]]&amp;"^"&amp;phone[[#This Row],[CONTACTLASTNAME]]&amp;"^"&amp;phone[[#This Row],[Column2]]</f>
        <v>Jay^Vidlak^N922LR</v>
      </c>
      <c r="W224" s="18"/>
      <c r="X224" s="18"/>
      <c r="Y224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24" s="58">
        <v>3</v>
      </c>
    </row>
    <row r="225" spans="1:26" x14ac:dyDescent="0.25">
      <c r="A225" s="25">
        <v>299</v>
      </c>
      <c r="B225" s="26" t="str">
        <f>phone[[#This Row],[Company]]</f>
        <v>Jet Linx Aviation, LLC</v>
      </c>
      <c r="C225" s="25" t="s">
        <v>1069</v>
      </c>
      <c r="D225" s="26" t="s">
        <v>711</v>
      </c>
      <c r="E225" s="27" t="s">
        <v>522</v>
      </c>
      <c r="F225" s="25" t="s">
        <v>521</v>
      </c>
      <c r="G225" s="26" t="s">
        <v>43</v>
      </c>
      <c r="H22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N922LR: PDK</v>
      </c>
      <c r="I22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N922LR: GA</v>
      </c>
      <c r="J225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N922LR: United States</v>
      </c>
      <c r="K225" s="26" t="s">
        <v>523</v>
      </c>
      <c r="L225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Omaha</v>
      </c>
      <c r="M225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NE</v>
      </c>
      <c r="N225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25" s="27" t="s">
        <v>525</v>
      </c>
      <c r="P225" s="27" t="s">
        <v>526</v>
      </c>
      <c r="Q225" s="27" t="s">
        <v>527</v>
      </c>
      <c r="R225" s="28" t="s">
        <v>1789</v>
      </c>
      <c r="S225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25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25" s="33" t="str">
        <f>IFERROR(TEXT(INDEX(mailing[#All],MATCH(phone[[#This Row],[Combined]],mailing[[#All],[combined]],0),MATCH("Sent",mailing[#Headers],0)),"MMM-DD-YYYY"),"")</f>
        <v>Mar-17-2022</v>
      </c>
      <c r="V225" s="18" t="str">
        <f>phone[[#This Row],[CONTACTFIRSTNAME]]&amp;"^"&amp;phone[[#This Row],[CONTACTLASTNAME]]&amp;"^"&amp;phone[[#This Row],[Column2]]</f>
        <v>Jay^Vidlak^N922LR</v>
      </c>
      <c r="W225" s="18"/>
      <c r="X225" s="18"/>
      <c r="Y225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25" s="58">
        <v>3</v>
      </c>
    </row>
    <row r="226" spans="1:26" x14ac:dyDescent="0.25">
      <c r="A226" s="25">
        <v>299</v>
      </c>
      <c r="B226" s="26" t="str">
        <f>phone[[#This Row],[Company]]</f>
        <v>Jet Linx Aviation, LLC</v>
      </c>
      <c r="C226" s="25" t="s">
        <v>1070</v>
      </c>
      <c r="D226" s="26" t="s">
        <v>797</v>
      </c>
      <c r="E226" s="27" t="s">
        <v>522</v>
      </c>
      <c r="F226" s="25" t="s">
        <v>521</v>
      </c>
      <c r="G226" s="26" t="s">
        <v>43</v>
      </c>
      <c r="H22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N922LR: PDK</v>
      </c>
      <c r="I22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N922LR: GA</v>
      </c>
      <c r="J22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N922LR: United States</v>
      </c>
      <c r="K226" s="26" t="s">
        <v>523</v>
      </c>
      <c r="L226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Omaha</v>
      </c>
      <c r="M226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NE</v>
      </c>
      <c r="N226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26" s="27" t="s">
        <v>525</v>
      </c>
      <c r="P226" s="27" t="s">
        <v>526</v>
      </c>
      <c r="Q226" s="27" t="s">
        <v>527</v>
      </c>
      <c r="R226" s="28" t="s">
        <v>1789</v>
      </c>
      <c r="S226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26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26" s="33" t="str">
        <f>IFERROR(TEXT(INDEX(mailing[#All],MATCH(phone[[#This Row],[Combined]],mailing[[#All],[combined]],0),MATCH("Sent",mailing[#Headers],0)),"MMM-DD-YYYY"),"")</f>
        <v>Mar-17-2022</v>
      </c>
      <c r="V226" s="18" t="str">
        <f>phone[[#This Row],[CONTACTFIRSTNAME]]&amp;"^"&amp;phone[[#This Row],[CONTACTLASTNAME]]&amp;"^"&amp;phone[[#This Row],[Column2]]</f>
        <v>Jay^Vidlak^N922LR</v>
      </c>
      <c r="W226" s="18"/>
      <c r="X226" s="18"/>
      <c r="Y226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26" s="58">
        <v>3</v>
      </c>
    </row>
    <row r="227" spans="1:26" ht="30" x14ac:dyDescent="0.25">
      <c r="A227" s="25">
        <v>302</v>
      </c>
      <c r="B227" s="26" t="str">
        <f>phone[[#This Row],[Company]]</f>
        <v>BTI Aviation, LLC, Snowy Range Aviation, LLC</v>
      </c>
      <c r="C227" s="25" t="s">
        <v>1078</v>
      </c>
      <c r="D227" s="26" t="s">
        <v>684</v>
      </c>
      <c r="E227" s="27" t="s">
        <v>547</v>
      </c>
      <c r="F227" s="25" t="s">
        <v>546</v>
      </c>
      <c r="G227" s="26" t="s">
        <v>57</v>
      </c>
      <c r="H22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N730GA: APA</v>
      </c>
      <c r="I22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N730GA: CO</v>
      </c>
      <c r="J22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N730GA: United States</v>
      </c>
      <c r="K227" s="27" t="s">
        <v>548</v>
      </c>
      <c r="L227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Colorado Springs</v>
      </c>
      <c r="M227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CO</v>
      </c>
      <c r="N227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27" s="27" t="s">
        <v>549</v>
      </c>
      <c r="P227" s="27" t="s">
        <v>550</v>
      </c>
      <c r="Q227" s="27" t="s">
        <v>1079</v>
      </c>
      <c r="R227" s="28"/>
      <c r="S227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27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27" s="33" t="str">
        <f>IFERROR(TEXT(INDEX(mailing[#All],MATCH(phone[[#This Row],[Combined]],mailing[[#All],[combined]],0),MATCH("Sent",mailing[#Headers],0)),"MMM-DD-YYYY"),"")</f>
        <v>Mar-17-2022</v>
      </c>
      <c r="V227" s="18" t="str">
        <f>phone[[#This Row],[CONTACTFIRSTNAME]]&amp;"^"&amp;phone[[#This Row],[CONTACTLASTNAME]]&amp;"^"&amp;phone[[#This Row],[Column2]]</f>
        <v>Ronald^Johnson^N730GA</v>
      </c>
      <c r="W227" s="18"/>
      <c r="X227" s="18"/>
      <c r="Y227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27" s="58">
        <v>3</v>
      </c>
    </row>
    <row r="228" spans="1:26" ht="30" x14ac:dyDescent="0.25">
      <c r="A228" s="25">
        <v>302</v>
      </c>
      <c r="B228" s="26" t="str">
        <f>phone[[#This Row],[Company]]</f>
        <v>BTI Aviation, LLC, Snowy Range Aviation, LLC</v>
      </c>
      <c r="C228" s="25" t="s">
        <v>1080</v>
      </c>
      <c r="D228" s="26" t="s">
        <v>686</v>
      </c>
      <c r="E228" s="27" t="s">
        <v>547</v>
      </c>
      <c r="F228" s="25" t="s">
        <v>546</v>
      </c>
      <c r="G228" s="26" t="s">
        <v>57</v>
      </c>
      <c r="H22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N730GA: APA</v>
      </c>
      <c r="I22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N730GA: CO</v>
      </c>
      <c r="J22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N730GA: United States</v>
      </c>
      <c r="K228" s="27" t="s">
        <v>548</v>
      </c>
      <c r="L228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Colorado Springs</v>
      </c>
      <c r="M228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CO</v>
      </c>
      <c r="N228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28" s="27" t="s">
        <v>549</v>
      </c>
      <c r="P228" s="27" t="s">
        <v>550</v>
      </c>
      <c r="Q228" s="27" t="s">
        <v>1079</v>
      </c>
      <c r="R228" s="28"/>
      <c r="S228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28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28" s="33" t="str">
        <f>IFERROR(TEXT(INDEX(mailing[#All],MATCH(phone[[#This Row],[Combined]],mailing[[#All],[combined]],0),MATCH("Sent",mailing[#Headers],0)),"MMM-DD-YYYY"),"")</f>
        <v>Mar-17-2022</v>
      </c>
      <c r="V228" s="18" t="str">
        <f>phone[[#This Row],[CONTACTFIRSTNAME]]&amp;"^"&amp;phone[[#This Row],[CONTACTLASTNAME]]&amp;"^"&amp;phone[[#This Row],[Column2]]</f>
        <v>Ronald^Johnson^N730GA</v>
      </c>
      <c r="W228" s="18"/>
      <c r="X228" s="18"/>
      <c r="Y228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28" s="58">
        <v>3</v>
      </c>
    </row>
    <row r="229" spans="1:26" x14ac:dyDescent="0.25">
      <c r="A229" s="25">
        <v>303</v>
      </c>
      <c r="B229" s="26" t="str">
        <f>phone[[#This Row],[Company]]</f>
        <v>Truist Equipment Finance Corp.</v>
      </c>
      <c r="C229" s="25" t="s">
        <v>1081</v>
      </c>
      <c r="D229" s="26" t="s">
        <v>664</v>
      </c>
      <c r="E229" s="27" t="s">
        <v>554</v>
      </c>
      <c r="F229" s="25" t="s">
        <v>553</v>
      </c>
      <c r="G229" s="26" t="s">
        <v>19</v>
      </c>
      <c r="H22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N13WF: TVI</v>
      </c>
      <c r="I22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N13WF: GA</v>
      </c>
      <c r="J22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N13WF: United States</v>
      </c>
      <c r="K229" s="26" t="s">
        <v>555</v>
      </c>
      <c r="L229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Atlanta</v>
      </c>
      <c r="M229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GA</v>
      </c>
      <c r="N229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29" s="27" t="s">
        <v>556</v>
      </c>
      <c r="P229" s="27" t="s">
        <v>557</v>
      </c>
      <c r="Q229" s="27" t="s">
        <v>558</v>
      </c>
      <c r="R229" s="28" t="s">
        <v>1815</v>
      </c>
      <c r="S229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29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29" s="33" t="str">
        <f>IFERROR(TEXT(INDEX(mailing[#All],MATCH(phone[[#This Row],[Combined]],mailing[[#All],[combined]],0),MATCH("Sent",mailing[#Headers],0)),"MMM-DD-YYYY"),"")</f>
        <v>Mar-17-2022</v>
      </c>
      <c r="V229" s="18" t="str">
        <f>phone[[#This Row],[CONTACTFIRSTNAME]]&amp;"^"&amp;phone[[#This Row],[CONTACTLASTNAME]]&amp;"^"&amp;phone[[#This Row],[Column2]]</f>
        <v>Lawrence^Cooper^N13WF</v>
      </c>
      <c r="W229" s="18"/>
      <c r="X229" s="18"/>
      <c r="Y229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29" s="58">
        <v>3</v>
      </c>
    </row>
    <row r="230" spans="1:26" x14ac:dyDescent="0.25">
      <c r="A230" s="25">
        <v>305</v>
      </c>
      <c r="B230" s="26" t="str">
        <f>phone[[#This Row],[Company]]</f>
        <v>Knight Air, LLC</v>
      </c>
      <c r="C230" s="25" t="s">
        <v>1084</v>
      </c>
      <c r="D230" s="26" t="s">
        <v>664</v>
      </c>
      <c r="E230" s="27" t="s">
        <v>565</v>
      </c>
      <c r="F230" s="25" t="s">
        <v>564</v>
      </c>
      <c r="G230" s="26" t="s">
        <v>19</v>
      </c>
      <c r="H23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N390KX: SCF</v>
      </c>
      <c r="I23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N390KX: AZ</v>
      </c>
      <c r="J23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N390KX: United States</v>
      </c>
      <c r="K230" s="26" t="s">
        <v>566</v>
      </c>
      <c r="L230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Phoenix</v>
      </c>
      <c r="M230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AZ</v>
      </c>
      <c r="N230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30" s="27" t="s">
        <v>567</v>
      </c>
      <c r="P230" s="27" t="s">
        <v>568</v>
      </c>
      <c r="Q230" s="27" t="s">
        <v>26</v>
      </c>
      <c r="R230" s="28"/>
      <c r="S230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30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30" s="33" t="str">
        <f>IFERROR(TEXT(INDEX(mailing[#All],MATCH(phone[[#This Row],[Combined]],mailing[[#All],[combined]],0),MATCH("Sent",mailing[#Headers],0)),"MMM-DD-YYYY"),"")</f>
        <v>Mar-17-2022</v>
      </c>
      <c r="V230" s="18" t="str">
        <f>phone[[#This Row],[CONTACTFIRSTNAME]]&amp;"^"&amp;phone[[#This Row],[CONTACTLASTNAME]]&amp;"^"&amp;phone[[#This Row],[Column2]]</f>
        <v>Todd^Carlson^N390KX</v>
      </c>
      <c r="W230" s="18"/>
      <c r="X230" s="18"/>
      <c r="Y230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30" s="58">
        <v>3</v>
      </c>
    </row>
    <row r="231" spans="1:26" x14ac:dyDescent="0.25">
      <c r="A231" s="25">
        <v>306</v>
      </c>
      <c r="B231" s="26" t="str">
        <f>phone[[#This Row],[Company]]</f>
        <v>Silver Point Capital, LP</v>
      </c>
      <c r="C231" s="25" t="s">
        <v>1085</v>
      </c>
      <c r="D231" s="26" t="s">
        <v>684</v>
      </c>
      <c r="E231" s="27" t="s">
        <v>571</v>
      </c>
      <c r="F231" s="25" t="s">
        <v>570</v>
      </c>
      <c r="G231" s="26" t="s">
        <v>29</v>
      </c>
      <c r="H23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N508RP: </v>
      </c>
      <c r="I23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N508RP: CT</v>
      </c>
      <c r="J23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N508RP: United States</v>
      </c>
      <c r="K231" s="26" t="s">
        <v>572</v>
      </c>
      <c r="L231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Greenwich</v>
      </c>
      <c r="M231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CT</v>
      </c>
      <c r="N231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31" s="27" t="s">
        <v>574</v>
      </c>
      <c r="P231" s="27" t="s">
        <v>575</v>
      </c>
      <c r="Q231" s="27" t="s">
        <v>430</v>
      </c>
      <c r="R231" s="28" t="s">
        <v>1827</v>
      </c>
      <c r="S231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31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31" s="33" t="str">
        <f>IFERROR(TEXT(INDEX(mailing[#All],MATCH(phone[[#This Row],[Combined]],mailing[[#All],[combined]],0),MATCH("Sent",mailing[#Headers],0)),"MMM-DD-YYYY"),"")</f>
        <v>Mar-17-2022</v>
      </c>
      <c r="V231" s="18" t="str">
        <f>phone[[#This Row],[CONTACTFIRSTNAME]]&amp;"^"&amp;phone[[#This Row],[CONTACTLASTNAME]]&amp;"^"&amp;phone[[#This Row],[Column2]]</f>
        <v>Stacey^Hatch^N508RP</v>
      </c>
      <c r="W231" s="18"/>
      <c r="X231" s="18"/>
      <c r="Y231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31" s="58">
        <v>3</v>
      </c>
    </row>
    <row r="232" spans="1:26" x14ac:dyDescent="0.25">
      <c r="A232" s="25">
        <v>306</v>
      </c>
      <c r="B232" s="26" t="str">
        <f>phone[[#This Row],[Company]]</f>
        <v>Silver Point Capital, LP</v>
      </c>
      <c r="C232" s="25" t="s">
        <v>1086</v>
      </c>
      <c r="D232" s="26" t="s">
        <v>711</v>
      </c>
      <c r="E232" s="27" t="s">
        <v>571</v>
      </c>
      <c r="F232" s="25" t="s">
        <v>570</v>
      </c>
      <c r="G232" s="26" t="s">
        <v>29</v>
      </c>
      <c r="H23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N508RP: </v>
      </c>
      <c r="I23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N508RP: CT</v>
      </c>
      <c r="J23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N508RP: United States</v>
      </c>
      <c r="K232" s="26" t="s">
        <v>572</v>
      </c>
      <c r="L232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Greenwich</v>
      </c>
      <c r="M232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CT</v>
      </c>
      <c r="N232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32" s="27" t="s">
        <v>574</v>
      </c>
      <c r="P232" s="27" t="s">
        <v>575</v>
      </c>
      <c r="Q232" s="27" t="s">
        <v>430</v>
      </c>
      <c r="R232" s="28" t="s">
        <v>1827</v>
      </c>
      <c r="S232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32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32" s="33" t="str">
        <f>IFERROR(TEXT(INDEX(mailing[#All],MATCH(phone[[#This Row],[Combined]],mailing[[#All],[combined]],0),MATCH("Sent",mailing[#Headers],0)),"MMM-DD-YYYY"),"")</f>
        <v>Mar-17-2022</v>
      </c>
      <c r="V232" s="18" t="str">
        <f>phone[[#This Row],[CONTACTFIRSTNAME]]&amp;"^"&amp;phone[[#This Row],[CONTACTLASTNAME]]&amp;"^"&amp;phone[[#This Row],[Column2]]</f>
        <v>Stacey^Hatch^N508RP</v>
      </c>
      <c r="W232" s="18"/>
      <c r="X232" s="18"/>
      <c r="Y232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32" s="58">
        <v>3</v>
      </c>
    </row>
    <row r="233" spans="1:26" x14ac:dyDescent="0.25">
      <c r="A233" s="25">
        <v>311</v>
      </c>
      <c r="B233" s="26" t="str">
        <f>phone[[#This Row],[Company]]</f>
        <v>The Craig Evan Corporation</v>
      </c>
      <c r="C233" s="25" t="s">
        <v>1108</v>
      </c>
      <c r="D233" s="26" t="s">
        <v>664</v>
      </c>
      <c r="E233" s="27" t="s">
        <v>585</v>
      </c>
      <c r="F233" s="25" t="s">
        <v>584</v>
      </c>
      <c r="G233" s="26" t="s">
        <v>43</v>
      </c>
      <c r="H23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 xml:space="preserve">C-GGGT: </v>
      </c>
      <c r="I23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 xml:space="preserve">C-GGGT: </v>
      </c>
      <c r="J23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C-GGGT: Canada</v>
      </c>
      <c r="K233" s="26" t="s">
        <v>586</v>
      </c>
      <c r="L233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London</v>
      </c>
      <c r="M233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ON</v>
      </c>
      <c r="N233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O233" s="27" t="s">
        <v>588</v>
      </c>
      <c r="P233" s="27" t="s">
        <v>589</v>
      </c>
      <c r="Q233" s="27" t="s">
        <v>185</v>
      </c>
      <c r="R233" s="28" t="s">
        <v>1843</v>
      </c>
      <c r="S233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33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33" s="33" t="str">
        <f>IFERROR(TEXT(INDEX(mailing[#All],MATCH(phone[[#This Row],[Combined]],mailing[[#All],[combined]],0),MATCH("Sent",mailing[#Headers],0)),"MMM-DD-YYYY"),"")</f>
        <v>Mar-17-2022</v>
      </c>
      <c r="V233" s="18" t="str">
        <f>phone[[#This Row],[CONTACTFIRSTNAME]]&amp;"^"&amp;phone[[#This Row],[CONTACTLASTNAME]]&amp;"^"&amp;phone[[#This Row],[Column2]]</f>
        <v>Nickolaus^Erb^C-GGGT</v>
      </c>
      <c r="W233" s="18"/>
      <c r="X233" s="18"/>
      <c r="Y233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33" s="58">
        <v>3</v>
      </c>
    </row>
    <row r="234" spans="1:26" x14ac:dyDescent="0.25">
      <c r="A234" s="25">
        <v>320</v>
      </c>
      <c r="B234" s="26" t="str">
        <f>phone[[#This Row],[Company]]</f>
        <v>Encore Wire Corporation</v>
      </c>
      <c r="C234" s="25" t="s">
        <v>1129</v>
      </c>
      <c r="D234" s="26" t="s">
        <v>670</v>
      </c>
      <c r="E234" s="27" t="s">
        <v>617</v>
      </c>
      <c r="F234" s="25" t="s">
        <v>616</v>
      </c>
      <c r="G234" s="26" t="s">
        <v>19</v>
      </c>
      <c r="H23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N23EW: TKI</v>
      </c>
      <c r="I23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N23EW: TX</v>
      </c>
      <c r="J23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N23EW: United States</v>
      </c>
      <c r="K234" s="26" t="s">
        <v>618</v>
      </c>
      <c r="L234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McKinney</v>
      </c>
      <c r="M234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TX</v>
      </c>
      <c r="N234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34" s="27" t="s">
        <v>393</v>
      </c>
      <c r="P234" s="27" t="s">
        <v>619</v>
      </c>
      <c r="Q234" s="27" t="s">
        <v>24</v>
      </c>
      <c r="R234" s="28" t="s">
        <v>1873</v>
      </c>
      <c r="S234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34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34" s="33" t="str">
        <f>IFERROR(TEXT(INDEX(mailing[#All],MATCH(phone[[#This Row],[Combined]],mailing[[#All],[combined]],0),MATCH("Sent",mailing[#Headers],0)),"MMM-DD-YYYY"),"")</f>
        <v>Mar-17-2022</v>
      </c>
      <c r="V234" s="18" t="str">
        <f>phone[[#This Row],[CONTACTFIRSTNAME]]&amp;"^"&amp;phone[[#This Row],[CONTACTLASTNAME]]&amp;"^"&amp;phone[[#This Row],[Column2]]</f>
        <v>Daniel^Jones^N23EW</v>
      </c>
      <c r="W234" s="18"/>
      <c r="X234" s="18"/>
      <c r="Y234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34" s="58">
        <v>3</v>
      </c>
    </row>
    <row r="235" spans="1:26" s="1" customFormat="1" ht="45" hidden="1" x14ac:dyDescent="0.25">
      <c r="A235" s="19" t="str">
        <f>IFERROR(LEFT(phone[[#This Row],[Serial Number]],SEARCH(",",phone[[#This Row],[Serial Number]])-1),phone[[#This Row],[Serial Number]])</f>
        <v>259</v>
      </c>
      <c r="B235" s="18" t="str">
        <f>phone[[#This Row],[Company]]</f>
        <v>Philippine Airlines, Inc.</v>
      </c>
      <c r="C235" s="19"/>
      <c r="D235" s="1" t="s">
        <v>3232</v>
      </c>
      <c r="E235" s="2" t="s">
        <v>311</v>
      </c>
      <c r="F235" s="19" t="s">
        <v>310</v>
      </c>
      <c r="G235" s="1" t="s">
        <v>19</v>
      </c>
      <c r="H235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RP-C5168: MNL</v>
      </c>
      <c r="I235" s="20" t="str">
        <f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f>
        <v xml:space="preserve">RP-C5168: </v>
      </c>
      <c r="J235" s="20" t="str">
        <f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f>
        <v>RP-C5168: Philippines</v>
      </c>
      <c r="K235" s="18" t="s">
        <v>312</v>
      </c>
      <c r="L235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Pasay City, Metro Manila</v>
      </c>
      <c r="M235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235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Philippines</v>
      </c>
      <c r="O235" s="1" t="s">
        <v>26</v>
      </c>
      <c r="P235" s="1" t="s">
        <v>26</v>
      </c>
      <c r="Q235" s="1" t="s">
        <v>26</v>
      </c>
      <c r="R235" s="18" t="str">
        <f>IFERROR(INDEX(JETNET[#All],MATCH(,JETNET[[#All],[COMPANYNAME]],0),MATCH("COMPWEBADDRESS",JETNET[#Headers],0)),"")</f>
        <v/>
      </c>
      <c r="S235" s="21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
</v>
      </c>
      <c r="T235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35" s="23" t="str">
        <f>IFERROR(TEXT(INDEX(mailing[#All],MATCH(phone[[#This Row],[Combined]],mailing[[#All],[combined]],0),MATCH("Sent",mailing[#Headers],0)),"MMM-DD-YYYY"),"")</f>
        <v/>
      </c>
      <c r="V235" s="18" t="str">
        <f>phone[[#This Row],[CONTACTFIRSTNAME]]&amp;"^"&amp;phone[[#This Row],[CONTACTLASTNAME]]&amp;"^"&amp;phone[[#This Row],[Column2]]</f>
        <v>^^RP-C5168</v>
      </c>
      <c r="W235" s="18"/>
      <c r="X235" s="18"/>
      <c r="Y235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35" s="18"/>
    </row>
    <row r="236" spans="1:26" s="1" customFormat="1" ht="45" hidden="1" x14ac:dyDescent="0.25">
      <c r="A236" s="19" t="str">
        <f>IFERROR(LEFT(phone[[#This Row],[Serial Number]],SEARCH(",",phone[[#This Row],[Serial Number]])-1),phone[[#This Row],[Serial Number]])</f>
        <v>259</v>
      </c>
      <c r="B236" s="18" t="str">
        <f>phone[[#This Row],[Company]]</f>
        <v>Philippine Airlines, Inc.</v>
      </c>
      <c r="C236" s="19"/>
      <c r="D236" s="1" t="s">
        <v>3233</v>
      </c>
      <c r="E236" s="2" t="s">
        <v>311</v>
      </c>
      <c r="F236" s="19" t="s">
        <v>310</v>
      </c>
      <c r="G236" s="1" t="s">
        <v>19</v>
      </c>
      <c r="H236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RP-C5168: MNL</v>
      </c>
      <c r="I236" s="20" t="str">
        <f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f>
        <v xml:space="preserve">RP-C5168: </v>
      </c>
      <c r="J236" s="20" t="str">
        <f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f>
        <v>RP-C5168: Philippines</v>
      </c>
      <c r="K236" s="18" t="s">
        <v>312</v>
      </c>
      <c r="L236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Pasay City, Metro Manila</v>
      </c>
      <c r="M236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236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Philippines</v>
      </c>
      <c r="O236" s="1" t="s">
        <v>314</v>
      </c>
      <c r="P236" s="1" t="s">
        <v>315</v>
      </c>
      <c r="Q236" s="1" t="s">
        <v>266</v>
      </c>
      <c r="R236" s="18" t="str">
        <f>IFERROR(INDEX(JETNET[#All],MATCH(,JETNET[[#All],[COMPANYNAME]],0),MATCH("COMPWEBADDRESS",JETNET[#Headers],0)),"")</f>
        <v/>
      </c>
      <c r="S236" s="21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
</v>
      </c>
      <c r="T236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36" s="23" t="str">
        <f>IFERROR(TEXT(INDEX(mailing[#All],MATCH(phone[[#This Row],[Combined]],mailing[[#All],[combined]],0),MATCH("Sent",mailing[#Headers],0)),"MMM-DD-YYYY"),"")</f>
        <v>Mar-17-2022</v>
      </c>
      <c r="V236" s="18" t="str">
        <f>phone[[#This Row],[CONTACTFIRSTNAME]]&amp;"^"&amp;phone[[#This Row],[CONTACTLASTNAME]]&amp;"^"&amp;phone[[#This Row],[Column2]]</f>
        <v>Lucio^Tan^RP-C5168</v>
      </c>
      <c r="W236" s="18"/>
      <c r="X236" s="18"/>
      <c r="Y236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36" s="18"/>
    </row>
    <row r="237" spans="1:26" x14ac:dyDescent="0.25">
      <c r="A237" s="25">
        <v>322</v>
      </c>
      <c r="B237" s="26" t="str">
        <f>phone[[#This Row],[Company]]</f>
        <v>Milloaks, LLC</v>
      </c>
      <c r="C237" s="25" t="s">
        <v>1136</v>
      </c>
      <c r="D237" s="26" t="s">
        <v>664</v>
      </c>
      <c r="E237" s="27" t="s">
        <v>628</v>
      </c>
      <c r="F237" s="25" t="s">
        <v>627</v>
      </c>
      <c r="G237" s="26" t="s">
        <v>19</v>
      </c>
      <c r="H23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N6950C: SLC</v>
      </c>
      <c r="I23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N6950C: UT</v>
      </c>
      <c r="J23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N6950C: United States</v>
      </c>
      <c r="K237" s="26" t="s">
        <v>629</v>
      </c>
      <c r="L237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Salt Lake City</v>
      </c>
      <c r="M237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UT</v>
      </c>
      <c r="N237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37" s="27" t="s">
        <v>630</v>
      </c>
      <c r="P237" s="27" t="s">
        <v>631</v>
      </c>
      <c r="Q237" s="27" t="s">
        <v>26</v>
      </c>
      <c r="R237" s="28"/>
      <c r="S237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37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37" s="33" t="str">
        <f>IFERROR(TEXT(INDEX(mailing[#All],MATCH(phone[[#This Row],[Combined]],mailing[[#All],[combined]],0),MATCH("Sent",mailing[#Headers],0)),"MMM-DD-YYYY"),"")</f>
        <v>Mar-17-2022</v>
      </c>
      <c r="V237" s="18" t="str">
        <f>phone[[#This Row],[CONTACTFIRSTNAME]]&amp;"^"&amp;phone[[#This Row],[CONTACTLASTNAME]]&amp;"^"&amp;phone[[#This Row],[Column2]]</f>
        <v>Randy^Okland^N6950C</v>
      </c>
      <c r="W237" s="18"/>
      <c r="X237" s="18"/>
      <c r="Y237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37" s="58">
        <v>3</v>
      </c>
    </row>
    <row r="238" spans="1:26" s="1" customFormat="1" ht="45" hidden="1" x14ac:dyDescent="0.25">
      <c r="A238" s="19" t="str">
        <f>IFERROR(LEFT(phone[[#This Row],[Serial Number]],SEARCH(",",phone[[#This Row],[Serial Number]])-1),phone[[#This Row],[Serial Number]])</f>
        <v>315</v>
      </c>
      <c r="B238" s="18" t="str">
        <f>phone[[#This Row],[Company]]</f>
        <v>Asian Aerospace Corporation</v>
      </c>
      <c r="C238" s="19"/>
      <c r="D238" s="1" t="s">
        <v>3235</v>
      </c>
      <c r="E238" s="2" t="s">
        <v>604</v>
      </c>
      <c r="F238" s="19" t="s">
        <v>602</v>
      </c>
      <c r="G238" s="1" t="s">
        <v>603</v>
      </c>
      <c r="H238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RP-C8150: MNL</v>
      </c>
      <c r="I238" s="20" t="str">
        <f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f>
        <v xml:space="preserve">RP-C8150: </v>
      </c>
      <c r="J238" s="20" t="str">
        <f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f>
        <v>RP-C8150: Philippines</v>
      </c>
      <c r="K238" s="18" t="s">
        <v>605</v>
      </c>
      <c r="L238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Pasay City</v>
      </c>
      <c r="M238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238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Philippines</v>
      </c>
      <c r="O238" s="1" t="s">
        <v>26</v>
      </c>
      <c r="P238" s="1" t="s">
        <v>26</v>
      </c>
      <c r="Q238" s="1" t="s">
        <v>26</v>
      </c>
      <c r="R238" s="18" t="str">
        <f>IFERROR(INDEX(JETNET[#All],MATCH(,JETNET[[#All],[COMPANYNAME]],0),MATCH("COMPWEBADDRESS",JETNET[#Headers],0)),"")</f>
        <v/>
      </c>
      <c r="S238" s="21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
</v>
      </c>
      <c r="T238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1</v>
      </c>
      <c r="U238" s="23" t="str">
        <f>IFERROR(TEXT(INDEX(mailing[#All],MATCH(phone[[#This Row],[Combined]],mailing[[#All],[combined]],0),MATCH("Sent",mailing[#Headers],0)),"MMM-DD-YYYY"),"")</f>
        <v/>
      </c>
      <c r="V238" s="18" t="str">
        <f>phone[[#This Row],[CONTACTFIRSTNAME]]&amp;"^"&amp;phone[[#This Row],[CONTACTLASTNAME]]&amp;"^"&amp;phone[[#This Row],[Column2]]</f>
        <v>^^RP-C8150</v>
      </c>
      <c r="W238" s="18"/>
      <c r="X238" s="18"/>
      <c r="Y238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38" s="18"/>
    </row>
    <row r="239" spans="1:26" s="1" customFormat="1" ht="45" hidden="1" x14ac:dyDescent="0.25">
      <c r="A239" s="19" t="str">
        <f>IFERROR(LEFT(phone[[#This Row],[Serial Number]],SEARCH(",",phone[[#This Row],[Serial Number]])-1),phone[[#This Row],[Serial Number]])</f>
        <v>315</v>
      </c>
      <c r="B239" s="18" t="str">
        <f>phone[[#This Row],[Company]]</f>
        <v>Asian Aerospace Corporation</v>
      </c>
      <c r="C239" s="19"/>
      <c r="D239" s="1" t="s">
        <v>3236</v>
      </c>
      <c r="E239" s="2" t="s">
        <v>604</v>
      </c>
      <c r="F239" s="19" t="s">
        <v>602</v>
      </c>
      <c r="G239" s="1" t="s">
        <v>607</v>
      </c>
      <c r="H239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RP-C8150: MNL</v>
      </c>
      <c r="I239" s="20" t="str">
        <f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f>
        <v xml:space="preserve">RP-C8150: </v>
      </c>
      <c r="J239" s="20" t="str">
        <f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f>
        <v>RP-C8150: Philippines</v>
      </c>
      <c r="K239" s="18" t="s">
        <v>605</v>
      </c>
      <c r="L239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Pasay City</v>
      </c>
      <c r="M239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239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Philippines</v>
      </c>
      <c r="O239" s="1" t="s">
        <v>320</v>
      </c>
      <c r="P239" s="1" t="s">
        <v>608</v>
      </c>
      <c r="Q239" s="1" t="s">
        <v>185</v>
      </c>
      <c r="R239" s="18" t="str">
        <f>IFERROR(INDEX(JETNET[#All],MATCH(,JETNET[[#All],[COMPANYNAME]],0),MATCH("COMPWEBADDRESS",JETNET[#Headers],0)),"")</f>
        <v/>
      </c>
      <c r="S239" s="21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1
</v>
      </c>
      <c r="T239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Opens: 7</v>
      </c>
      <c r="U239" s="23" t="str">
        <f>IFERROR(TEXT(INDEX(mailing[#All],MATCH(phone[[#This Row],[Combined]],mailing[[#All],[combined]],0),MATCH("Sent",mailing[#Headers],0)),"MMM-DD-YYYY"),"")</f>
        <v>Mar-17-2022</v>
      </c>
      <c r="V239" s="18" t="str">
        <f>phone[[#This Row],[CONTACTFIRSTNAME]]&amp;"^"&amp;phone[[#This Row],[CONTACTLASTNAME]]&amp;"^"&amp;phone[[#This Row],[Column2]]</f>
        <v>Peter^Rodriguez^RP-C8150</v>
      </c>
      <c r="W239" s="18"/>
      <c r="X239" s="18"/>
      <c r="Y239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39" s="18"/>
    </row>
    <row r="240" spans="1:26" x14ac:dyDescent="0.25">
      <c r="A240" s="25">
        <v>323</v>
      </c>
      <c r="B240" s="26" t="str">
        <f>phone[[#This Row],[Company]]</f>
        <v>PNC Equipment Finance, LLC</v>
      </c>
      <c r="C240" s="25" t="s">
        <v>1137</v>
      </c>
      <c r="D240" s="26" t="s">
        <v>684</v>
      </c>
      <c r="E240" s="27" t="s">
        <v>634</v>
      </c>
      <c r="F240" s="25" t="s">
        <v>633</v>
      </c>
      <c r="G240" s="26" t="s">
        <v>19</v>
      </c>
      <c r="H24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N12WF: TVI</v>
      </c>
      <c r="I24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N12WF: GA</v>
      </c>
      <c r="J24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N12WF: United States</v>
      </c>
      <c r="K240" s="26" t="s">
        <v>635</v>
      </c>
      <c r="L240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Boise</v>
      </c>
      <c r="M240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ID</v>
      </c>
      <c r="N240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40" s="27" t="s">
        <v>636</v>
      </c>
      <c r="P240" s="27" t="s">
        <v>550</v>
      </c>
      <c r="Q240" s="27" t="s">
        <v>527</v>
      </c>
      <c r="R240" s="28" t="s">
        <v>1881</v>
      </c>
      <c r="S240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40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40" s="33" t="str">
        <f>IFERROR(TEXT(INDEX(mailing[#All],MATCH(phone[[#This Row],[Combined]],mailing[[#All],[combined]],0),MATCH("Sent",mailing[#Headers],0)),"MMM-DD-YYYY"),"")</f>
        <v>Mar-17-2022</v>
      </c>
      <c r="V240" s="18" t="str">
        <f>phone[[#This Row],[CONTACTFIRSTNAME]]&amp;"^"&amp;phone[[#This Row],[CONTACTLASTNAME]]&amp;"^"&amp;phone[[#This Row],[Column2]]</f>
        <v>Luci^Johnson^N12WF</v>
      </c>
      <c r="W240" s="18"/>
      <c r="X240" s="18"/>
      <c r="Y240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40" s="58">
        <v>3</v>
      </c>
    </row>
    <row r="241" spans="1:29" x14ac:dyDescent="0.25">
      <c r="A241" s="25">
        <v>323</v>
      </c>
      <c r="B241" s="26" t="str">
        <f>phone[[#This Row],[Company]]</f>
        <v>PNC Equipment Finance, LLC</v>
      </c>
      <c r="C241" s="25" t="s">
        <v>1138</v>
      </c>
      <c r="D241" s="26" t="s">
        <v>686</v>
      </c>
      <c r="E241" s="27" t="s">
        <v>634</v>
      </c>
      <c r="F241" s="25" t="s">
        <v>633</v>
      </c>
      <c r="G241" s="26" t="s">
        <v>19</v>
      </c>
      <c r="H24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N12WF: TVI</v>
      </c>
      <c r="I24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N12WF: GA</v>
      </c>
      <c r="J241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N12WF: United States</v>
      </c>
      <c r="K241" s="26" t="s">
        <v>635</v>
      </c>
      <c r="L241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Boise</v>
      </c>
      <c r="M241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ID</v>
      </c>
      <c r="N241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41" s="27" t="s">
        <v>636</v>
      </c>
      <c r="P241" s="27" t="s">
        <v>550</v>
      </c>
      <c r="Q241" s="27" t="s">
        <v>527</v>
      </c>
      <c r="R241" s="28" t="s">
        <v>1881</v>
      </c>
      <c r="S241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41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41" s="33" t="str">
        <f>IFERROR(TEXT(INDEX(mailing[#All],MATCH(phone[[#This Row],[Combined]],mailing[[#All],[combined]],0),MATCH("Sent",mailing[#Headers],0)),"MMM-DD-YYYY"),"")</f>
        <v>Mar-17-2022</v>
      </c>
      <c r="V241" s="18" t="str">
        <f>phone[[#This Row],[CONTACTFIRSTNAME]]&amp;"^"&amp;phone[[#This Row],[CONTACTLASTNAME]]&amp;"^"&amp;phone[[#This Row],[Column2]]</f>
        <v>Luci^Johnson^N12WF</v>
      </c>
      <c r="W241" s="18"/>
      <c r="X241" s="18"/>
      <c r="Y241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41" s="58">
        <v>3</v>
      </c>
    </row>
    <row r="242" spans="1:29" x14ac:dyDescent="0.25">
      <c r="A242" s="25">
        <v>325</v>
      </c>
      <c r="B242" s="26" t="str">
        <f>phone[[#This Row],[Company]]</f>
        <v>2106701 Ontario, Inc.</v>
      </c>
      <c r="C242" s="25" t="s">
        <v>1144</v>
      </c>
      <c r="D242" s="26" t="s">
        <v>706</v>
      </c>
      <c r="E242" s="27" t="s">
        <v>646</v>
      </c>
      <c r="F242" s="25" t="s">
        <v>645</v>
      </c>
      <c r="G242" s="26" t="s">
        <v>43</v>
      </c>
      <c r="H24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C-GWQM: YQG</v>
      </c>
      <c r="I24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C-GWQM: ON</v>
      </c>
      <c r="J24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C-GWQM: Canada</v>
      </c>
      <c r="K242" s="26" t="s">
        <v>647</v>
      </c>
      <c r="L242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Mississauga</v>
      </c>
      <c r="M242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ON</v>
      </c>
      <c r="N242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O242" s="27" t="s">
        <v>649</v>
      </c>
      <c r="P242" s="27" t="s">
        <v>650</v>
      </c>
      <c r="Q242" s="27" t="s">
        <v>185</v>
      </c>
      <c r="R242" s="28" t="s">
        <v>1892</v>
      </c>
      <c r="S242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42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42" s="33" t="str">
        <f>IFERROR(TEXT(INDEX(mailing[#All],MATCH(phone[[#This Row],[Combined]],mailing[[#All],[combined]],0),MATCH("Sent",mailing[#Headers],0)),"MMM-DD-YYYY"),"")</f>
        <v>Mar-17-2022</v>
      </c>
      <c r="V242" s="18" t="str">
        <f>phone[[#This Row],[CONTACTFIRSTNAME]]&amp;"^"&amp;phone[[#This Row],[CONTACTLASTNAME]]&amp;"^"&amp;phone[[#This Row],[Column2]]</f>
        <v>Philip^Babbitt^C-GWQM</v>
      </c>
      <c r="W242" s="18"/>
      <c r="X242" s="18"/>
      <c r="Y242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42" s="58">
        <v>3</v>
      </c>
    </row>
    <row r="243" spans="1:29" x14ac:dyDescent="0.25">
      <c r="A243" s="25">
        <v>325</v>
      </c>
      <c r="B243" s="26" t="str">
        <f>phone[[#This Row],[Company]]</f>
        <v>2106701 Ontario, Inc.</v>
      </c>
      <c r="C243" s="25" t="s">
        <v>1148</v>
      </c>
      <c r="D243" s="26" t="s">
        <v>711</v>
      </c>
      <c r="E243" s="27" t="s">
        <v>646</v>
      </c>
      <c r="F243" s="25" t="s">
        <v>645</v>
      </c>
      <c r="G243" s="26" t="s">
        <v>43</v>
      </c>
      <c r="H24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C-GWQM: YQG</v>
      </c>
      <c r="I24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C-GWQM: ON</v>
      </c>
      <c r="J243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C-GWQM: Canada</v>
      </c>
      <c r="K243" s="26" t="s">
        <v>647</v>
      </c>
      <c r="L243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Mississauga</v>
      </c>
      <c r="M243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ON</v>
      </c>
      <c r="N243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O243" s="27" t="s">
        <v>649</v>
      </c>
      <c r="P243" s="27" t="s">
        <v>650</v>
      </c>
      <c r="Q243" s="27" t="s">
        <v>185</v>
      </c>
      <c r="R243" s="28" t="s">
        <v>1892</v>
      </c>
      <c r="S243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43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43" s="33" t="str">
        <f>IFERROR(TEXT(INDEX(mailing[#All],MATCH(phone[[#This Row],[Combined]],mailing[[#All],[combined]],0),MATCH("Sent",mailing[#Headers],0)),"MMM-DD-YYYY"),"")</f>
        <v>Mar-17-2022</v>
      </c>
      <c r="V243" s="18" t="str">
        <f>phone[[#This Row],[CONTACTFIRSTNAME]]&amp;"^"&amp;phone[[#This Row],[CONTACTLASTNAME]]&amp;"^"&amp;phone[[#This Row],[Column2]]</f>
        <v>Philip^Babbitt^C-GWQM</v>
      </c>
      <c r="W243" s="18"/>
      <c r="X243" s="18"/>
      <c r="Y243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43" s="58">
        <v>3</v>
      </c>
    </row>
    <row r="244" spans="1:29" x14ac:dyDescent="0.25">
      <c r="A244" s="25">
        <v>325</v>
      </c>
      <c r="B244" s="26" t="str">
        <f>phone[[#This Row],[Company]]</f>
        <v>QM Holding Corporation</v>
      </c>
      <c r="C244" s="25" t="s">
        <v>1145</v>
      </c>
      <c r="D244" s="26" t="s">
        <v>664</v>
      </c>
      <c r="E244" s="27" t="s">
        <v>646</v>
      </c>
      <c r="F244" s="25" t="s">
        <v>645</v>
      </c>
      <c r="G244" s="26" t="s">
        <v>19</v>
      </c>
      <c r="H24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C-GWQM: YQG</v>
      </c>
      <c r="I24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C-GWQM: ON</v>
      </c>
      <c r="J244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C-GWQM: Canada</v>
      </c>
      <c r="K244" s="26" t="s">
        <v>1146</v>
      </c>
      <c r="L244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Melvindale</v>
      </c>
      <c r="M244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MI</v>
      </c>
      <c r="N244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44" s="27" t="s">
        <v>138</v>
      </c>
      <c r="P244" s="27" t="s">
        <v>1147</v>
      </c>
      <c r="Q244" s="27" t="s">
        <v>24</v>
      </c>
      <c r="R244" s="28"/>
      <c r="S244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44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44" s="33" t="str">
        <f>IFERROR(TEXT(INDEX(mailing[#All],MATCH(phone[[#This Row],[Combined]],mailing[[#All],[combined]],0),MATCH("Sent",mailing[#Headers],0)),"MMM-DD-YYYY"),"")</f>
        <v>Mar-17-2022</v>
      </c>
      <c r="V244" s="18" t="str">
        <f>phone[[#This Row],[CONTACTFIRSTNAME]]&amp;"^"&amp;phone[[#This Row],[CONTACTLASTNAME]]&amp;"^"&amp;phone[[#This Row],[Column2]]</f>
        <v>William^Szekesy^C-GWQM</v>
      </c>
      <c r="W244" s="18"/>
      <c r="X244" s="18"/>
      <c r="Y244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44" s="58">
        <v>3</v>
      </c>
    </row>
    <row r="245" spans="1:29" ht="45" x14ac:dyDescent="0.25">
      <c r="B245" s="28" t="str">
        <f>phone[[#This Row],[Company]]</f>
        <v>Napa Jet Center</v>
      </c>
      <c r="C245" s="25" t="s">
        <v>2332</v>
      </c>
      <c r="E245" s="31" t="s">
        <v>3253</v>
      </c>
      <c r="F245" s="25"/>
      <c r="G245" s="28" t="s">
        <v>2400</v>
      </c>
      <c r="I245" s="31"/>
      <c r="J245" s="31"/>
      <c r="K245" s="28" t="s">
        <v>2025</v>
      </c>
      <c r="L245" s="28" t="str">
        <f>INDEX('Maintenance Facilities'!$A$1:$Q$36,MATCH(phone[[#This Row],[Phone number]],'Maintenance Facilities'!$L$1:$L$36,0),MATCH("City",'Maintenance Facilities'!$A$1:$Q$1,0))</f>
        <v>Napa</v>
      </c>
      <c r="M245" s="28" t="str">
        <f>INDEX('Maintenance Facilities'!$A$1:$Q$36,MATCH(phone[[#This Row],[Phone number]],'Maintenance Facilities'!$L$1:$L$36,0),MATCH("State",'Maintenance Facilities'!$A$1:$Q$1,0))</f>
        <v>CA</v>
      </c>
      <c r="N245" s="28" t="str">
        <f>INDEX('Maintenance Facilities'!$A$1:$Q$36,MATCH(phone[[#This Row],[Phone number]],'Maintenance Facilities'!$L$1:$L$36,0),MATCH("Country",'Maintenance Facilities'!$A$1:$Q$1,0))</f>
        <v>United States</v>
      </c>
      <c r="O245" s="31" t="s">
        <v>580</v>
      </c>
      <c r="P245" s="27" t="s">
        <v>2199</v>
      </c>
      <c r="Q245" s="27"/>
      <c r="R245" s="28" t="s">
        <v>2239</v>
      </c>
      <c r="S245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45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45" s="33" t="str">
        <f>IFERROR(TEXT(INDEX(mailing[#All],MATCH(phone[[#This Row],[Combined]],mailing[[#All],[combined]],0),MATCH("Sent",mailing[#Headers],0)),"MMM-DD-YYYY"),"")</f>
        <v>Mar-24-2022</v>
      </c>
      <c r="V245" s="18" t="str">
        <f>phone[[#This Row],[CONTACTFIRSTNAME]]&amp;"^"&amp;phone[[#This Row],[CONTACTLASTNAME]]&amp;"^"&amp;phone[[#This Row],[Column2]]</f>
        <v>Michael^Acosta^Your G150 Clients</v>
      </c>
      <c r="W245" s="18"/>
      <c r="X245" s="18"/>
      <c r="Y245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45" s="58">
        <v>3</v>
      </c>
      <c r="AC245" s="27" t="s">
        <v>3274</v>
      </c>
    </row>
    <row r="246" spans="1:29" ht="45" x14ac:dyDescent="0.25">
      <c r="A246" s="25" t="str">
        <f>IFERROR(LEFT(phone[[#This Row],[Serial Number]],SEARCH(",",phone[[#This Row],[Serial Number]])-1),phone[[#This Row],[Serial Number]])</f>
        <v>282</v>
      </c>
      <c r="B246" s="28" t="str">
        <f>phone[[#This Row],[Company]]</f>
        <v>Goodyear Flight Department</v>
      </c>
      <c r="C246" s="25"/>
      <c r="D246" s="26" t="s">
        <v>3234</v>
      </c>
      <c r="E246" s="27" t="s">
        <v>420</v>
      </c>
      <c r="F246" s="25" t="s">
        <v>419</v>
      </c>
      <c r="G246" s="26" t="s">
        <v>36</v>
      </c>
      <c r="H24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N22G: CAK
N24G: CAK</v>
      </c>
      <c r="I246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f>
        <v>N22G: OH
N24G: OH</v>
      </c>
      <c r="J246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f>
        <v>N22G: United States
N24G: United States</v>
      </c>
      <c r="K246" s="28" t="s">
        <v>421</v>
      </c>
      <c r="L246" s="2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North Canton</v>
      </c>
      <c r="M246" s="2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OH</v>
      </c>
      <c r="N246" s="2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46" s="26" t="s">
        <v>422</v>
      </c>
      <c r="P246" s="26" t="s">
        <v>423</v>
      </c>
      <c r="Q246" s="26" t="s">
        <v>62</v>
      </c>
      <c r="R246" s="28" t="str">
        <f>IFERROR(INDEX(JETNET[#All],MATCH(,JETNET[[#All],[COMPANYNAME]],0),MATCH("COMPWEBADDRESS",JETNET[#Headers],0)),"")</f>
        <v/>
      </c>
      <c r="S246" s="29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
</v>
      </c>
      <c r="T246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46" s="33" t="str">
        <f>IFERROR(TEXT(INDEX(mailing[#All],MATCH(phone[[#This Row],[Combined]],mailing[[#All],[combined]],0),MATCH("Sent",mailing[#Headers],0)),"MMM-DD-YYYY"),"")</f>
        <v>Mar-17-2022</v>
      </c>
      <c r="V246" s="18" t="str">
        <f>phone[[#This Row],[CONTACTFIRSTNAME]]&amp;"^"&amp;phone[[#This Row],[CONTACTLASTNAME]]&amp;"^"&amp;phone[[#This Row],[Column2]]</f>
        <v>Chris^Kostiuk^N22G, N24G</v>
      </c>
      <c r="W246" s="18"/>
      <c r="X246" s="18"/>
      <c r="Y246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46" s="59">
        <v>3</v>
      </c>
    </row>
    <row r="247" spans="1:29" ht="45" x14ac:dyDescent="0.25">
      <c r="A247" s="25" t="str">
        <f>IFERROR(LEFT(phone[[#This Row],[Serial Number]],SEARCH(",",phone[[#This Row],[Serial Number]])-1),phone[[#This Row],[Serial Number]])</f>
        <v>253</v>
      </c>
      <c r="B247" s="28" t="str">
        <f>phone[[#This Row],[Company]]</f>
        <v>2828520 Ontario, Inc.</v>
      </c>
      <c r="C247" s="25"/>
      <c r="D247" s="26" t="s">
        <v>3237</v>
      </c>
      <c r="E247" s="31" t="s">
        <v>284</v>
      </c>
      <c r="F247" s="25" t="str">
        <f>INDEX($E$2:$F$239,MATCH(phone[[#This Row],[Column2]],$E$2:$E$239,0),2)</f>
        <v>253</v>
      </c>
      <c r="G247" s="28" t="s">
        <v>19</v>
      </c>
      <c r="H247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C-FWXR: YHM</v>
      </c>
      <c r="I247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f>
        <v>C-FWXR: ON</v>
      </c>
      <c r="J247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f>
        <v>C-FWXR: Canada</v>
      </c>
      <c r="K247" s="28" t="s">
        <v>1529</v>
      </c>
      <c r="L247" s="2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Burlington</v>
      </c>
      <c r="M247" s="2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ON</v>
      </c>
      <c r="N247" s="2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O247" s="31"/>
      <c r="Q247" s="27"/>
      <c r="R247" s="28" t="str">
        <f>IFERROR(INDEX(JETNET[#All],MATCH(,JETNET[[#All],[COMPANYNAME]],0),MATCH("COMPWEBADDRESS",JETNET[#Headers],0)),"")</f>
        <v/>
      </c>
      <c r="S247" s="29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
</v>
      </c>
      <c r="T247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No Result</v>
      </c>
      <c r="U247" s="33" t="str">
        <f>IFERROR(TEXT(INDEX(mailing[#All],MATCH(phone[[#This Row],[Combined]],mailing[[#All],[combined]],0),MATCH("Sent",mailing[#Headers],0)),"MMM-DD-YYYY"),"")</f>
        <v>Mar-17-2022</v>
      </c>
      <c r="V247" s="18" t="str">
        <f>phone[[#This Row],[CONTACTFIRSTNAME]]&amp;"^"&amp;phone[[#This Row],[CONTACTLASTNAME]]&amp;"^"&amp;phone[[#This Row],[Column2]]</f>
        <v>^^C-FWXR</v>
      </c>
      <c r="W247" s="18" t="str">
        <f>SUBSTITUTE(phone[[#This Row],[CONTACTFIRSTNAME]],CHAR(10),"#",2)</f>
        <v/>
      </c>
      <c r="X247" s="18" t="str">
        <f>"Leonardo"&amp;"^"&amp;"de Vasconcelos Vieira"&amp;"^"&amp;phone[[#This Row],[Column2]]</f>
        <v>Leonardo^de Vasconcelos Vieira^C-FWXR</v>
      </c>
      <c r="Y247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47" s="59">
        <v>3</v>
      </c>
    </row>
    <row r="248" spans="1:29" ht="45" x14ac:dyDescent="0.25">
      <c r="A248" s="25">
        <f>IFERROR(LEFT(phone[[#This Row],[Serial Number]],SEARCH(",",phone[[#This Row],[Serial Number]])-1),phone[[#This Row],[Serial Number]])</f>
        <v>294</v>
      </c>
      <c r="B248" s="28" t="str">
        <f>phone[[#This Row],[Company]]</f>
        <v>Princess Aviation, Ltd.</v>
      </c>
      <c r="C248" s="25"/>
      <c r="D248" s="26" t="s">
        <v>3231</v>
      </c>
      <c r="E248" s="31" t="s">
        <v>1743</v>
      </c>
      <c r="F248" s="25">
        <v>294</v>
      </c>
      <c r="G248" s="28" t="s">
        <v>19</v>
      </c>
      <c r="H248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C-GPRN: YWG</v>
      </c>
      <c r="I248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f>
        <v>C-GPRN: MB</v>
      </c>
      <c r="J248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f>
        <v>C-GPRN: Canada</v>
      </c>
      <c r="K248" s="28" t="s">
        <v>1749</v>
      </c>
      <c r="L248" s="2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Winnipeg</v>
      </c>
      <c r="M248" s="2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MB</v>
      </c>
      <c r="N248" s="2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O248" s="31"/>
      <c r="Q248" s="27"/>
      <c r="R248" s="28" t="str">
        <f>IFERROR(INDEX(JETNET[#All],MATCH(,JETNET[[#All],[COMPANYNAME]],0),MATCH("COMPWEBADDRESS",JETNET[#Headers],0)),"")</f>
        <v/>
      </c>
      <c r="S248" s="29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
</v>
      </c>
      <c r="T248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48" s="33" t="str">
        <f>IFERROR(TEXT(INDEX(mailing[#All],MATCH(phone[[#This Row],[Combined]],mailing[[#All],[combined]],0),MATCH("Sent",mailing[#Headers],0)),"MMM-DD-YYYY"),"")</f>
        <v>Mar-17-2022</v>
      </c>
      <c r="V248" s="18" t="str">
        <f>phone[[#This Row],[CONTACTFIRSTNAME]]&amp;"^"&amp;phone[[#This Row],[CONTACTLASTNAME]]&amp;"^"&amp;phone[[#This Row],[Column2]]</f>
        <v>^^C-GPRN</v>
      </c>
      <c r="W248" s="18" t="str">
        <f>SUBSTITUTE(phone[[#This Row],[CONTACTFIRSTNAME]],CHAR(10),"#",2)</f>
        <v/>
      </c>
      <c r="X248" s="18" t="str">
        <f>"Leonardo"&amp;"^"&amp;"de Vasconcelos Vieira"&amp;"^"&amp;phone[[#This Row],[Column2]]</f>
        <v>Leonardo^de Vasconcelos Vieira^C-GPRN</v>
      </c>
      <c r="Y248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48" s="59">
        <v>3</v>
      </c>
    </row>
    <row r="249" spans="1:29" x14ac:dyDescent="0.25">
      <c r="A249" s="25">
        <v>224</v>
      </c>
      <c r="B249" s="26" t="str">
        <f>phone[[#This Row],[Company]]</f>
        <v>Gator Tracks, LLC</v>
      </c>
      <c r="C249" s="25" t="s">
        <v>772</v>
      </c>
      <c r="D249" s="26" t="s">
        <v>711</v>
      </c>
      <c r="E249" s="27" t="s">
        <v>773</v>
      </c>
      <c r="F249" s="25" t="s">
        <v>774</v>
      </c>
      <c r="G249" s="26" t="s">
        <v>19</v>
      </c>
      <c r="H24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N224GG: DSI</v>
      </c>
      <c r="I24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N224GG: FL</v>
      </c>
      <c r="J249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N224GG: United States</v>
      </c>
      <c r="K249" s="26" t="s">
        <v>775</v>
      </c>
      <c r="L249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Ft. Walton Beach</v>
      </c>
      <c r="M249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FL</v>
      </c>
      <c r="N249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49" s="27" t="s">
        <v>776</v>
      </c>
      <c r="P249" s="27" t="s">
        <v>777</v>
      </c>
      <c r="Q249" s="27" t="s">
        <v>156</v>
      </c>
      <c r="R249" s="28"/>
      <c r="S249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49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49" s="33" t="str">
        <f>IFERROR(TEXT(INDEX(mailing[#All],MATCH(phone[[#This Row],[Combined]],mailing[[#All],[combined]],0),MATCH("Sent",mailing[#Headers],0)),"MMM-DD-YYYY"),"")</f>
        <v>returned</v>
      </c>
      <c r="V249" s="18" t="str">
        <f>phone[[#This Row],[CONTACTFIRSTNAME]]&amp;"^"&amp;phone[[#This Row],[CONTACTLASTNAME]]&amp;"^"&amp;phone[[#This Row],[Column2]]</f>
        <v>Les^Rose^N224GG</v>
      </c>
      <c r="W249" s="18"/>
      <c r="X249" s="18"/>
      <c r="Y249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49" s="60">
        <v>4</v>
      </c>
    </row>
    <row r="250" spans="1:29" x14ac:dyDescent="0.25">
      <c r="A250" s="25">
        <v>246</v>
      </c>
      <c r="B250" s="26" t="str">
        <f>phone[[#This Row],[Company]]</f>
        <v>Altair Advanced Industries, Inc.</v>
      </c>
      <c r="C250" s="25" t="s">
        <v>878</v>
      </c>
      <c r="D250" s="26" t="s">
        <v>670</v>
      </c>
      <c r="E250" s="27" t="s">
        <v>261</v>
      </c>
      <c r="F250" s="25" t="s">
        <v>260</v>
      </c>
      <c r="G250" s="26" t="s">
        <v>19</v>
      </c>
      <c r="H25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N96AD: BLI</v>
      </c>
      <c r="I25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N96AD: WA</v>
      </c>
      <c r="J250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N96AD: United States</v>
      </c>
      <c r="K250" s="26" t="s">
        <v>262</v>
      </c>
      <c r="L250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Bellingham</v>
      </c>
      <c r="M250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WA</v>
      </c>
      <c r="N250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50" s="27" t="s">
        <v>264</v>
      </c>
      <c r="P250" s="27" t="s">
        <v>265</v>
      </c>
      <c r="Q250" s="27" t="s">
        <v>266</v>
      </c>
      <c r="R250" s="28" t="s">
        <v>1498</v>
      </c>
      <c r="S250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50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soft</v>
      </c>
      <c r="U250" s="33" t="str">
        <f>IFERROR(TEXT(INDEX(mailing[#All],MATCH(phone[[#This Row],[Combined]],mailing[[#All],[combined]],0),MATCH("Sent",mailing[#Headers],0)),"MMM-DD-YYYY"),"")</f>
        <v>Mar-17-2022</v>
      </c>
      <c r="V250" s="18" t="str">
        <f>phone[[#This Row],[CONTACTFIRSTNAME]]&amp;"^"&amp;phone[[#This Row],[CONTACTLASTNAME]]&amp;"^"&amp;phone[[#This Row],[Column2]]</f>
        <v>Grace^Borsari^N96AD</v>
      </c>
      <c r="W250" s="18"/>
      <c r="X250" s="18"/>
      <c r="Y250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50" s="60">
        <v>4</v>
      </c>
    </row>
    <row r="251" spans="1:29" s="1" customFormat="1" ht="45" hidden="1" x14ac:dyDescent="0.25">
      <c r="A251" s="19">
        <f>IFERROR(LEFT(phone[[#This Row],[Serial Number]],SEARCH(",",phone[[#This Row],[Serial Number]])-1),phone[[#This Row],[Serial Number]])</f>
        <v>243</v>
      </c>
      <c r="B251" s="18" t="str">
        <f>phone[[#This Row],[Company]]</f>
        <v>G-150 Aeronautics, Ltd.</v>
      </c>
      <c r="C251" s="19"/>
      <c r="D251" s="1" t="s">
        <v>3231</v>
      </c>
      <c r="E251" s="20" t="s">
        <v>1477</v>
      </c>
      <c r="F251" s="19">
        <v>243</v>
      </c>
      <c r="G251" s="18" t="s">
        <v>11</v>
      </c>
      <c r="H251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M-FAST: JBQ</v>
      </c>
      <c r="I251" s="20" t="str">
        <f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f>
        <v xml:space="preserve">M-FAST: </v>
      </c>
      <c r="J251" s="20" t="str">
        <f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f>
        <v>M-FAST: Dominican Republic</v>
      </c>
      <c r="K251" s="18" t="s">
        <v>1479</v>
      </c>
      <c r="L251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Road Town, Tortola</v>
      </c>
      <c r="M251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251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Virgin Islands (British)</v>
      </c>
      <c r="O251" s="20"/>
      <c r="P251" s="2"/>
      <c r="Q251" s="2"/>
      <c r="R251" s="18" t="str">
        <f>IFERROR(INDEX(JETNET[#All],MATCH(,JETNET[[#All],[COMPANYNAME]],0),MATCH("COMPWEBADDRESS",JETNET[#Headers],0)),"")</f>
        <v/>
      </c>
      <c r="S251" s="21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
</v>
      </c>
      <c r="T251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51" s="23" t="str">
        <f>IFERROR(TEXT(INDEX(mailing[#All],MATCH(phone[[#This Row],[Combined]],mailing[[#All],[combined]],0),MATCH("Sent",mailing[#Headers],0)),"MMM-DD-YYYY"),"")</f>
        <v>Mar-17-2022</v>
      </c>
      <c r="V251" s="18" t="str">
        <f>phone[[#This Row],[CONTACTFIRSTNAME]]&amp;"^"&amp;phone[[#This Row],[CONTACTLASTNAME]]&amp;"^"&amp;phone[[#This Row],[Column2]]</f>
        <v>^^M-FAST</v>
      </c>
      <c r="W251" s="18" t="str">
        <f>SUBSTITUTE(phone[[#This Row],[CONTACTFIRSTNAME]],CHAR(10),"#",2)</f>
        <v/>
      </c>
      <c r="X251" s="18" t="str">
        <f>"Leonardo"&amp;"^"&amp;"de Vasconcelos Vieira"&amp;"^"&amp;phone[[#This Row],[Column2]]</f>
        <v>Leonardo^de Vasconcelos Vieira^M-FAST</v>
      </c>
      <c r="Y251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51" s="18"/>
    </row>
    <row r="252" spans="1:29" ht="30" x14ac:dyDescent="0.25">
      <c r="A252" s="25">
        <v>300</v>
      </c>
      <c r="B252" s="26" t="str">
        <f>phone[[#This Row],[Company]]</f>
        <v>Conrad Point LP</v>
      </c>
      <c r="C252" s="25" t="s">
        <v>1071</v>
      </c>
      <c r="D252" s="26" t="s">
        <v>664</v>
      </c>
      <c r="E252" s="27" t="s">
        <v>534</v>
      </c>
      <c r="F252" s="25" t="s">
        <v>533</v>
      </c>
      <c r="G252" s="26" t="s">
        <v>19</v>
      </c>
      <c r="H25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C-FKAI: YYC</v>
      </c>
      <c r="I25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C-FKAI: AB</v>
      </c>
      <c r="J252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C-FKAI: Canada</v>
      </c>
      <c r="K252" s="26" t="s">
        <v>535</v>
      </c>
      <c r="L252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Calgary</v>
      </c>
      <c r="M252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AB</v>
      </c>
      <c r="N252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Canada</v>
      </c>
      <c r="O252" s="27" t="s">
        <v>536</v>
      </c>
      <c r="P252" s="27" t="s">
        <v>537</v>
      </c>
      <c r="Q252" s="27" t="s">
        <v>538</v>
      </c>
      <c r="R252" s="28"/>
      <c r="S252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52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>soft</v>
      </c>
      <c r="U252" s="33" t="str">
        <f>IFERROR(TEXT(INDEX(mailing[#All],MATCH(phone[[#This Row],[Combined]],mailing[[#All],[combined]],0),MATCH("Sent",mailing[#Headers],0)),"MMM-DD-YYYY"),"")</f>
        <v>Mar-17-2022</v>
      </c>
      <c r="V252" s="18" t="str">
        <f>phone[[#This Row],[CONTACTFIRSTNAME]]&amp;"^"&amp;phone[[#This Row],[CONTACTLASTNAME]]&amp;"^"&amp;phone[[#This Row],[Column2]]</f>
        <v>Scott^Stevenson^C-FKAI</v>
      </c>
      <c r="W252" s="18"/>
      <c r="X252" s="18"/>
      <c r="Y252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52" s="60">
        <v>4</v>
      </c>
    </row>
    <row r="253" spans="1:29" ht="45" x14ac:dyDescent="0.25">
      <c r="A253" s="25" t="s">
        <v>3229</v>
      </c>
      <c r="B253" s="28" t="str">
        <f>phone[[#This Row],[Company]]</f>
        <v>ALPHA BRAVO AVIATION LLC</v>
      </c>
      <c r="C253" s="61"/>
      <c r="D253" s="26" t="s">
        <v>3231</v>
      </c>
      <c r="E253" s="31" t="s">
        <v>1569</v>
      </c>
      <c r="F253" s="25" t="s">
        <v>3229</v>
      </c>
      <c r="G253" s="31" t="s">
        <v>19</v>
      </c>
      <c r="H253" s="31"/>
      <c r="I253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f>
        <v xml:space="preserve">N375AB: </v>
      </c>
      <c r="J253" s="31" t="str">
        <f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f>
        <v xml:space="preserve">N375AB: </v>
      </c>
      <c r="K253" s="28" t="s">
        <v>2866</v>
      </c>
      <c r="L253" s="28" t="s">
        <v>1648</v>
      </c>
      <c r="M253" s="28" t="s">
        <v>1646</v>
      </c>
      <c r="N253" s="28" t="s">
        <v>667</v>
      </c>
      <c r="O253" s="31"/>
      <c r="Q253" s="27"/>
      <c r="R253" s="28"/>
      <c r="S253" s="29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
</v>
      </c>
      <c r="T253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53" s="33" t="str">
        <f>IFERROR(TEXT(INDEX(mailing[#All],MATCH(phone[[#This Row],[Combined]],mailing[[#All],[combined]],0),MATCH("Sent",mailing[#Headers],0)),"MMM-DD-YYYY"),"")</f>
        <v/>
      </c>
      <c r="V253" s="18" t="str">
        <f>phone[[#This Row],[CONTACTFIRSTNAME]]&amp;"^"&amp;phone[[#This Row],[CONTACTLASTNAME]]&amp;"^"&amp;phone[[#This Row],[Column2]]</f>
        <v>^^N375AB</v>
      </c>
      <c r="W253" s="18" t="str">
        <f>SUBSTITUTE(phone[[#This Row],[CONTACTFIRSTNAME]],CHAR(10),"#",2)</f>
        <v/>
      </c>
      <c r="X253" s="18" t="str">
        <f>"Leonardo"&amp;"^"&amp;"de Vasconcelos Vieira"&amp;"^"&amp;phone[[#This Row],[Column2]]</f>
        <v>Leonardo^de Vasconcelos Vieira^N375AB</v>
      </c>
      <c r="Y253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53" s="62">
        <v>4</v>
      </c>
    </row>
    <row r="254" spans="1:29" ht="30" x14ac:dyDescent="0.25">
      <c r="B254" s="51" t="str">
        <f>phone[[#This Row],[Company]]</f>
        <v>Straight Flight</v>
      </c>
      <c r="C254" s="25" t="s">
        <v>2340</v>
      </c>
      <c r="E254" s="31" t="s">
        <v>3253</v>
      </c>
      <c r="F254" s="25"/>
      <c r="G254" s="28" t="s">
        <v>2400</v>
      </c>
      <c r="I254" s="31"/>
      <c r="J254" s="31"/>
      <c r="K254" s="28" t="s">
        <v>2029</v>
      </c>
      <c r="L254" s="28" t="str">
        <f>INDEX('Maintenance Facilities'!$A$1:$Q$36,MATCH(phone[[#This Row],[Phone number]],'Maintenance Facilities'!$L$1:$L$36,0),MATCH("City",'Maintenance Facilities'!$A$1:$Q$1,0))</f>
        <v>Centennial</v>
      </c>
      <c r="M254" s="28" t="str">
        <f>INDEX('Maintenance Facilities'!$A$1:$Q$36,MATCH(phone[[#This Row],[Phone number]],'Maintenance Facilities'!$L$1:$L$36,0),MATCH("State",'Maintenance Facilities'!$A$1:$Q$1,0))</f>
        <v>CO</v>
      </c>
      <c r="N254" s="28" t="str">
        <f>INDEX('Maintenance Facilities'!$A$1:$Q$36,MATCH(phone[[#This Row],[Phone number]],'Maintenance Facilities'!$L$1:$L$36,0),MATCH("Country",'Maintenance Facilities'!$A$1:$Q$1,0))</f>
        <v>United States</v>
      </c>
      <c r="O254" s="31" t="s">
        <v>22</v>
      </c>
      <c r="P254" s="27" t="s">
        <v>2203</v>
      </c>
      <c r="Q254" s="27"/>
      <c r="R254" s="28" t="s">
        <v>2243</v>
      </c>
      <c r="S254" s="29" t="str">
        <f>IFERROR(INDEX(Clicks[#All],MATCH(phone[[#This Row],[Combined]],Clicks[[#All],[combine]],0),MATCH("Clicks",Clicks[#Headers],0)),"")&amp;IFERROR(CHAR(10)&amp;INDEX(Clicks[#All],MATCH(phone[[#This Row],[Combined 2]],Clicks[[#All],[combine]],0),MATCH("Clicks",Clicks[#Headers],0)),"")&amp;IFERROR(CHAR(10)&amp;INDEX(Clicks[#All],MATCH(phone[[#This Row],[Combined 3]],Clicks[[#All],[combine]],0),MATCH("Clicks",Clicks[#Headers],0)),"")</f>
        <v/>
      </c>
      <c r="T254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54" s="33" t="str">
        <f>IFERROR(TEXT(INDEX(mailing[#All],MATCH(phone[[#This Row],[Combined]],mailing[[#All],[combined]],0),MATCH("Sent",mailing[#Headers],0)),"MMM-DD-YYYY"),"")</f>
        <v>Mar-24-2022</v>
      </c>
      <c r="V254" s="18" t="str">
        <f>phone[[#This Row],[CONTACTFIRSTNAME]]&amp;"^"&amp;phone[[#This Row],[CONTACTLASTNAME]]&amp;"^"&amp;phone[[#This Row],[Column2]]</f>
        <v>Robert^Lane^Your G150 Clients</v>
      </c>
      <c r="W254" s="18"/>
      <c r="X254" s="18"/>
      <c r="Y254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54" s="63" t="s">
        <v>3275</v>
      </c>
      <c r="AC254" s="48" t="s">
        <v>3276</v>
      </c>
    </row>
    <row r="255" spans="1:29" s="1" customFormat="1" ht="45" hidden="1" x14ac:dyDescent="0.25">
      <c r="A255" s="19">
        <f>IFERROR(LEFT(phone[[#This Row],[Serial Number]],SEARCH(",",phone[[#This Row],[Serial Number]])-1),phone[[#This Row],[Serial Number]])</f>
        <v>0</v>
      </c>
      <c r="B255" s="18" t="str">
        <f>phone[[#This Row],[Company]]</f>
        <v>Quantum Aviation</v>
      </c>
      <c r="C255" s="19"/>
      <c r="D255" s="1" t="s">
        <v>3231</v>
      </c>
      <c r="E255" s="20" t="s">
        <v>3251</v>
      </c>
      <c r="F255" s="19"/>
      <c r="G255" s="18"/>
      <c r="H255" s="2"/>
      <c r="I255" s="20"/>
      <c r="J255" s="20"/>
      <c r="K255" s="18" t="s">
        <v>2014</v>
      </c>
      <c r="L255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M255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255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/>
      </c>
      <c r="O255" s="20" t="s">
        <v>62</v>
      </c>
      <c r="P255" s="2" t="s">
        <v>2399</v>
      </c>
      <c r="Q255" s="2"/>
      <c r="R255" s="18" t="str">
        <f>IFERROR(INDEX(JETNET[#All],MATCH(,JETNET[[#All],[COMPANYNAME]],0),MATCH("COMPWEBADDRESS",JETNET[#Headers],0)),"")</f>
        <v/>
      </c>
      <c r="S255" s="21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
</v>
      </c>
      <c r="T255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55" s="23" t="str">
        <f>IFERROR(TEXT(INDEX(mailing[#All],MATCH(phone[[#This Row],[Combined]],mailing[[#All],[combined]],0),MATCH("Sent",mailing[#Headers],0)),"MMM-DD-YYYY"),"")</f>
        <v>Mar-24-2022</v>
      </c>
      <c r="V255" s="18" t="str">
        <f>phone[[#This Row],[CONTACTFIRSTNAME]]&amp;"^"&amp;phone[[#This Row],[CONTACTLASTNAME]]&amp;"^"&amp;phone[[#This Row],[Column2]]</f>
        <v>Director^of Maintenance^Your G150 clients</v>
      </c>
      <c r="W255" s="18" t="str">
        <f>SUBSTITUTE(phone[[#This Row],[CONTACTFIRSTNAME]],CHAR(10),"#",2)</f>
        <v>Director</v>
      </c>
      <c r="X255" s="18" t="str">
        <f>"Leonardo"&amp;"^"&amp;"de Vasconcelos Vieira"&amp;"^"&amp;phone[[#This Row],[Column2]]</f>
        <v>Leonardo^de Vasconcelos Vieira^Your G150 clients</v>
      </c>
      <c r="Y255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55" s="18"/>
    </row>
    <row r="256" spans="1:29" ht="45" x14ac:dyDescent="0.25">
      <c r="A256" s="25">
        <v>201</v>
      </c>
      <c r="B256" s="64" t="str">
        <f>phone[[#This Row],[Company]]</f>
        <v>Gulfstream Leasing, LLC</v>
      </c>
      <c r="C256" s="25" t="s">
        <v>663</v>
      </c>
      <c r="D256" s="26" t="s">
        <v>664</v>
      </c>
      <c r="E256" s="46" t="s">
        <v>665</v>
      </c>
      <c r="F256" s="47" t="s">
        <v>666</v>
      </c>
      <c r="G256" s="26" t="s">
        <v>19</v>
      </c>
      <c r="H256" s="46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N150GV: SAV
N365GA: SAV
N150GA: SAV</v>
      </c>
      <c r="I25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Row],[Column2]]))),JETNET[[#All],[REGNBR]],0),MATCH(phone[[#Headers],[ACBASESTATE]],JETNET[#Headers],0)),"")</f>
        <v>N150GV: GA
N365GA: GA
N150GA: GA</v>
      </c>
      <c r="J256" s="27" t="str">
        <f>IF(LEN(phone[[#This Row],[Column2]])=LEN(SUBSTITUTE(phone[[#This Row],[Column2]],",","")),phone[[#This Row],[Column2]]
        &amp;": "&amp;INDEX(JETNET[#All],MATCH(phone[[#This Row],[Column2]],JETNET[[#All],[REGNBR]],0),MATCH(phone[[#Headers],[ACBASECOUNTRY]],JETNET[#Headers],0)),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Row],[Column2]]))),JETNET[[#All],[REGNBR]],0),MATCH(phone[[#Headers],[ACBASECOUNTRY]],JETNET[#Headers],0)),"")</f>
        <v>N150GV: United States
N365GA: United States
N150GA: United States</v>
      </c>
      <c r="K256" s="26" t="s">
        <v>668</v>
      </c>
      <c r="L256" s="26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>Savannah</v>
      </c>
      <c r="M256" s="26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>GA</v>
      </c>
      <c r="N256" s="26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United States</v>
      </c>
      <c r="O256" s="27" t="s">
        <v>14</v>
      </c>
      <c r="P256" s="27" t="s">
        <v>15</v>
      </c>
      <c r="Q256" s="27" t="s">
        <v>54</v>
      </c>
      <c r="R256" s="28"/>
      <c r="S256" s="29" t="str">
        <f>IFERROR(INDEX(Clicks[#All],MATCH(phone[[#This Row],[Combined]],Clicks[[#All],[combine]],0),MATCH("Clicks",Clicks[#Headers],0)),IF(LEN(phone[[#This Row],[Combined 2]])&gt;0,CHAR(10),""))
&amp;IFERROR(CHAR(10)&amp;INDEX(Clicks[#All],MATCH(phone[[#This Row],[Combined 2]],Clicks[[#All],[combine]],0),MATCH("Clicks",Clicks[#Headers],0)),IF(LEN(phone[[#This Row],[Combined 3]])&gt;0,CHAR(10),""))
&amp;IFERROR(CHAR(10)&amp;INDEX(Clicks[#All],MATCH(phone[[#This Row],[Combined 3]],Clicks[[#All],[combine]],0),MATCH("Clicks",Clicks[#Headers],0)),"")</f>
        <v/>
      </c>
      <c r="T256" s="29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56" s="33" t="str">
        <f>IFERROR(TEXT(INDEX(mailing[#All],MATCH(phone[[#This Row],[Combined]],mailing[[#All],[combined]],0),MATCH("Sent",mailing[#Headers],0)),"MMM-DD-YYYY"),"")</f>
        <v>Held</v>
      </c>
      <c r="V256" s="18" t="str">
        <f>phone[[#This Row],[CONTACTFIRSTNAME]]&amp;"^"&amp;phone[[#This Row],[CONTACTLASTNAME]]&amp;"^"&amp;phone[[#This Row],[Column2]]</f>
        <v>Richard^Chiariello^N150GV, N365GA, N150GA</v>
      </c>
      <c r="W256" s="18"/>
      <c r="X256" s="18"/>
      <c r="Y256" s="1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AC256" s="48" t="s">
        <v>3272</v>
      </c>
    </row>
    <row r="257" spans="1:27" s="1" customFormat="1" ht="45" hidden="1" x14ac:dyDescent="0.25">
      <c r="A257" s="19" t="s">
        <v>3230</v>
      </c>
      <c r="B257" s="18" t="str">
        <f>phone[[#This Row],[Company]]</f>
        <v>Impulsive Marine Investments, Inc.</v>
      </c>
      <c r="C257" s="19"/>
      <c r="D257" s="1" t="s">
        <v>3231</v>
      </c>
      <c r="E257" s="20" t="s">
        <v>1593</v>
      </c>
      <c r="F257" s="19">
        <v>266</v>
      </c>
      <c r="G257" s="20" t="s">
        <v>19</v>
      </c>
      <c r="H257" s="2" t="str">
        <f>IF(LEN(phone[[#This Row],[Column2]])=LEN(SUBSTITUTE(phone[[#This Row],[Column2]],",","")),phone[[#This Row],[Column2]]
        &amp;": "&amp;INDEX(JETNET[#All],MATCH(phone[[#This Row],[Column2]],JETNET[[#All],[REGNBR]],0),MATCH(phone[[#Headers],[ACBASEIATA]],JETNET[#Headers],0)),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Row],[Column2]]))),JETNET[[#All],[REGNBR]],0),MATCH(phone[[#Headers],[ACBASEIATA]],JETNET[#Headers],0))&amp;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Row],[Column2]]))),JETNET[[#All],[REGNBR]],0),MATCH(phone[[#Headers],[ACBASEIATA]],JETNET[#Headers],0)))&amp;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Row],[Column2]]))),JETNET[[#All],[REGNBR]],0),MATCH(phone[[#Headers],[ACBASEIATA]],JETNET[#Headers],0)),"")</f>
        <v>XA-JCZ: MID</v>
      </c>
      <c r="I257" s="20" t="str">
        <f>IF(LEN(phone[[#This Row],[Column2]])=LEN(SUBSTITUTE(phone[[#This Row],[Column2]],",","")),phone[[#This Row],[Column2]]
        &amp;": "&amp;INDEX(JETNET[#All],MATCH(phone[[#This Row],[Column2]],JETNET[[#All],[REGNBR]],0),MATCH(JETNET[[#Headers],[ACBASESTATE]],JETNET[#Headers],0)),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Row],[Column2]]))),JETNET[[#All],[REGNBR]],0),MATCH(JETNET[[#Headers],[ACBASESTATE]],JETNET[#Headers],0))&amp;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Row],[Column2]]))),JETNET[[#All],[REGNBR]],0),MATCH(JETNET[[#Headers],[ACBASESTATE]],JETNET[#Headers],0)))&amp;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Row],[Column2]]))),JETNET[[#All],[REGNBR]],0),MATCH(JETNET[[#Headers],[ACBASESTATE]],JETNET[#Headers],0)),"")</f>
        <v xml:space="preserve">XA-JCZ: </v>
      </c>
      <c r="J257" s="20" t="str">
        <f>IF(LEN(phone[[#This Row],[Column2]])=LEN(SUBSTITUTE(phone[[#This Row],[Column2]],",","")),phone[[#This Row],[Column2]]
        &amp;": "&amp;INDEX(JETNET[#All],MATCH(phone[[#This Row],[Column2]],JETNET[[#All],[REGNBR]],0),MATCH(JETNET[[#Headers],[ACBASECOUNTRY]],JETNET[#Headers],0)),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"&amp;INDEX(JETNET[#All],MATCH(TRIM(MID(SUBSTITUTE(phone[[#This Row],[Column2]],",",REPT(" ",LEN(phone[[#This Row],[Column2]]))),(1-1)*LEN(phone[[#This Row],[Column2]])+1,LEN(phone[[#This Row],[Column2]]))),JETNET[[#All],[REGNBR]],0),MATCH(JETNET[[#Headers],[ACBASECOUNTRY]],JETNET[#Headers],0))&amp;
   CHAR(10)&amp;
   TRIM(MID(SUBSTITUTE(phone[[#This Row],[Column2]],",",REPT(" ",LEN(phone[[#This Row],[Column2]]))),(2-1)*LEN(phone[[#This Row],[Column2]])+1,LEN(phone[[#This Row],[Column2]]))),"")
        &amp;": "&amp;INDEX(JETNET[#All],MATCH(TRIM(MID(SUBSTITUTE(phone[[#This Row],[Column2]],",",REPT(" ",LEN(phone[[#This Row],[Column2]]))),(2-1)*LEN(phone[[#This Row],[Column2]])+1,LEN(phone[[#This Row],[Column2]]))),JETNET[[#All],[REGNBR]],0),MATCH(JETNET[[#Headers],[ACBASECOUNTRY]],JETNET[#Headers],0)))&amp;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"&amp;INDEX(JETNET[#All],MATCH(TRIM(MID(SUBSTITUTE(phone[[#This Row],[Column2]],",",REPT(" ",LEN(phone[[#This Row],[Column2]]))),(3-1)*LEN(phone[[#This Row],[Column2]])+1,LEN(phone[[#This Row],[Column2]]))),JETNET[[#All],[REGNBR]],0),MATCH(JETNET[[#Headers],[ACBASECOUNTRY]],JETNET[#Headers],0)),"")</f>
        <v>XA-JCZ: Mexico</v>
      </c>
      <c r="K257" s="18" t="s">
        <v>1595</v>
      </c>
      <c r="L257" s="18" t="str">
        <f>IFERROR(IF(INDEX(JETNET[#All],MATCH(IFERROR(LEFT(phone[[#This Row],[Company]],SEARCH(",",phone[[#This Row],[Company]])-1)&amp;"*",phone[[#This Row],[Company]]),JETNET[[#All],[COMPANYNAME]],0),MATCH(phone[[#Headers],[COMPCITY]],JETNET[#Headers],0))=0,"",INDEX(JETNET[#All],MATCH(IFERROR(LEFT(phone[[#This Row],[Company]],SEARCH(",",phone[[#This Row],[Company]])-1)&amp;"*",phone[[#This Row],[Company]]),JETNET[[#All],[COMPANYNAME]],0),MATCH(phone[[#Headers],[COMPCITY]],JETNET[#Headers],0))),"")</f>
        <v/>
      </c>
      <c r="M257" s="18" t="str">
        <f>IFERROR(IF(INDEX(JETNET[#All],MATCH(IFERROR(LEFT(phone[[#This Row],[Company]],SEARCH(",",phone[[#This Row],[Company]])-1)&amp;"*",phone[[#This Row],[Company]]),JETNET[[#All],[COMPANYNAME]],0),MATCH(phone[[#Headers],[COMPSTATE]],JETNET[#Headers],0))=0,"",INDEX(JETNET[#All],MATCH(IFERROR(LEFT(phone[[#This Row],[Company]],SEARCH(",",phone[[#This Row],[Company]])-1)&amp;"*",phone[[#This Row],[Company]]),JETNET[[#All],[COMPANYNAME]],0),MATCH(phone[[#Headers],[COMPSTATE]],JETNET[#Headers],0))),"")</f>
        <v/>
      </c>
      <c r="N257" s="18" t="str">
        <f>IFERROR(IF(INDEX(JETNET[#All],MATCH(IFERROR(LEFT(phone[[#This Row],[Company]],SEARCH(",",phone[[#This Row],[Company]])-1)&amp;"*",phone[[#This Row],[Company]]),JETNET[[#All],[COMPANYNAME]],0),MATCH(phone[[#Headers],[COMPCOUNTRY]],JETNET[#Headers],0))=0,"",INDEX(JETNET[#All],MATCH(IFERROR(LEFT(phone[[#This Row],[Company]],SEARCH(",",phone[[#This Row],[Company]])-1)&amp;"*",phone[[#This Row],[Company]]),JETNET[[#All],[COMPANYNAME]],0),MATCH(phone[[#Headers],[COMPCOUNTRY]],JETNET[#Headers],0))),"")</f>
        <v>Mexico</v>
      </c>
      <c r="O257" s="20"/>
      <c r="P257" s="2"/>
      <c r="Q257" s="2"/>
      <c r="R257" s="18"/>
      <c r="S257" s="21" t="str">
        <f>IFERROR(INDEX(Clicks[#All],MATCH(phone[[#This Row],[Combined]],Clicks[[#All],[combine]],0),MATCH("Clicks",Clicks[#Headers],0)),"")&amp;CHAR(10)&amp;IFERROR(INDEX(Clicks[#All],MATCH(phone[[#This Row],[Combined 2]],Clicks[[#All],[combine]],0),MATCH("Clicks",Clicks[#Headers],0)),"")&amp;CHAR(10)&amp;IFERROR(INDEX(Clicks[#All],MATCH(phone[[#This Row],[Combined 3]],Clicks[[#All],[combine]],0),MATCH("Clicks",Clicks[#Headers],0)),"")</f>
        <v xml:space="preserve">
</v>
      </c>
      <c r="T257" s="21" t="str">
        <f>IFERROR(INDEX(email[#All],MATCH(phone[[#This Row],[Combined]],email[[#All],[combine]],0),MATCH("Results",email[#Headers],0)),"")&amp;IFERROR(CHAR(10)&amp;INDEX(email[#All],MATCH(phone[[#This Row],[Combined 2]],email[[#All],[combine]],0),MATCH("Results",email[#Headers],0)),"")&amp;IFERROR(CHAR(10)&amp;INDEX(email[#All],MATCH(phone[[#This Row],[Combined 3]],email[[#All],[combine]],0),MATCH("Results",email[#Headers],0)),"")</f>
        <v/>
      </c>
      <c r="U257" s="23" t="str">
        <f>IFERROR(TEXT(INDEX(mailing[#All],MATCH(phone[[#This Row],[Combined]],mailing[[#All],[combined]],0),MATCH("Sent",mailing[#Headers],0)),"MMM-DD-YYYY"),"")</f>
        <v/>
      </c>
      <c r="V257" s="18" t="str">
        <f>phone[[#This Row],[CONTACTFIRSTNAME]]&amp;"^"&amp;phone[[#This Row],[CONTACTLASTNAME]]&amp;"^"&amp;phone[[#This Row],[Column2]]</f>
        <v>^^XA-JCZ</v>
      </c>
      <c r="W257" s="18" t="str">
        <f>SUBSTITUTE(phone[[#This Row],[CONTACTFIRSTNAME]],CHAR(10),"#",2)</f>
        <v/>
      </c>
      <c r="X257" s="18" t="str">
        <f>"Leonardo"&amp;"^"&amp;"de Vasconcelos Vieira"&amp;"^"&amp;phone[[#This Row],[Column2]]</f>
        <v>Leonardo^de Vasconcelos Vieira^XA-JCZ</v>
      </c>
      <c r="Y257" s="18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57" s="18"/>
    </row>
    <row r="258" spans="1:27" x14ac:dyDescent="0.25">
      <c r="B258" s="66"/>
    </row>
    <row r="259" spans="1:27" ht="15.75" x14ac:dyDescent="0.25">
      <c r="B259" s="68" t="s">
        <v>3268</v>
      </c>
      <c r="AA259" s="76" t="s">
        <v>3269</v>
      </c>
    </row>
    <row r="260" spans="1:27" ht="15.75" x14ac:dyDescent="0.25">
      <c r="B260" s="69" t="s">
        <v>3255</v>
      </c>
      <c r="AA260" s="77" t="s">
        <v>3263</v>
      </c>
    </row>
    <row r="261" spans="1:27" ht="15.75" x14ac:dyDescent="0.25">
      <c r="B261" s="70" t="s">
        <v>3256</v>
      </c>
      <c r="AA261" s="78" t="s">
        <v>3264</v>
      </c>
    </row>
    <row r="262" spans="1:27" ht="15.75" x14ac:dyDescent="0.25">
      <c r="B262" s="71" t="s">
        <v>3257</v>
      </c>
      <c r="AA262" s="79" t="s">
        <v>3265</v>
      </c>
    </row>
    <row r="263" spans="1:27" ht="15.75" x14ac:dyDescent="0.25">
      <c r="B263" s="72" t="s">
        <v>3254</v>
      </c>
      <c r="AA263" s="80" t="s">
        <v>3266</v>
      </c>
    </row>
    <row r="264" spans="1:27" ht="15.75" x14ac:dyDescent="0.25">
      <c r="B264" s="73" t="s">
        <v>3258</v>
      </c>
    </row>
    <row r="265" spans="1:27" ht="15.75" x14ac:dyDescent="0.25">
      <c r="B265" s="74" t="s">
        <v>3258</v>
      </c>
    </row>
    <row r="266" spans="1:27" x14ac:dyDescent="0.25">
      <c r="B266" s="75" t="s">
        <v>3260</v>
      </c>
    </row>
  </sheetData>
  <hyperlinks>
    <hyperlink ref="R113" r:id="rId1" xr:uid="{26CF2A0F-376F-45AF-9320-C2AF494149BE}"/>
  </hyperlinks>
  <pageMargins left="0.7" right="0.7" top="0.75" bottom="0.75" header="0.3" footer="0.3"/>
  <pageSetup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A5BD9-31F2-45CA-9DCA-BB9FC9A7B692}">
  <sheetPr filterMode="1"/>
  <dimension ref="A1:Q36"/>
  <sheetViews>
    <sheetView workbookViewId="0">
      <pane xSplit="3" ySplit="1" topLeftCell="L3" activePane="bottomRight" state="frozen"/>
      <selection activeCell="I17" activeCellId="1" sqref="I8 I17"/>
      <selection pane="topRight" activeCell="I17" activeCellId="1" sqref="I8 I17"/>
      <selection pane="bottomLeft" activeCell="I17" activeCellId="1" sqref="I8 I17"/>
      <selection pane="bottomRight" activeCell="O35" sqref="O35"/>
    </sheetView>
  </sheetViews>
  <sheetFormatPr defaultRowHeight="15" x14ac:dyDescent="0.25"/>
  <cols>
    <col min="1" max="1" width="12.85546875" bestFit="1" customWidth="1"/>
    <col min="2" max="2" width="11.42578125" bestFit="1" customWidth="1"/>
    <col min="3" max="3" width="34.85546875" bestFit="1" customWidth="1"/>
    <col min="4" max="4" width="34.85546875" customWidth="1"/>
    <col min="5" max="5" width="45.5703125" bestFit="1" customWidth="1"/>
    <col min="6" max="6" width="29.42578125" bestFit="1" customWidth="1"/>
    <col min="8" max="8" width="21.140625" customWidth="1"/>
    <col min="10" max="10" width="11.140625" bestFit="1" customWidth="1"/>
    <col min="11" max="11" width="12.85546875" bestFit="1" customWidth="1"/>
    <col min="12" max="12" width="22.28515625" bestFit="1" customWidth="1"/>
    <col min="13" max="13" width="11.7109375" bestFit="1" customWidth="1"/>
    <col min="14" max="14" width="16.85546875" customWidth="1"/>
    <col min="15" max="15" width="30.5703125" bestFit="1" customWidth="1"/>
    <col min="16" max="16" width="18.85546875" bestFit="1" customWidth="1"/>
  </cols>
  <sheetData>
    <row r="1" spans="1:17" x14ac:dyDescent="0.25">
      <c r="B1" t="s">
        <v>2366</v>
      </c>
      <c r="D1" t="s">
        <v>2050</v>
      </c>
      <c r="E1" t="s">
        <v>2035</v>
      </c>
      <c r="F1" t="s">
        <v>2036</v>
      </c>
      <c r="G1" t="s">
        <v>2037</v>
      </c>
      <c r="H1" t="s">
        <v>2038</v>
      </c>
      <c r="I1" t="s">
        <v>2039</v>
      </c>
      <c r="J1" t="s">
        <v>2040</v>
      </c>
      <c r="K1" t="s">
        <v>1905</v>
      </c>
      <c r="L1" t="s">
        <v>1190</v>
      </c>
      <c r="M1" t="s">
        <v>2041</v>
      </c>
      <c r="N1" t="s">
        <v>2042</v>
      </c>
      <c r="O1" t="s">
        <v>1187</v>
      </c>
      <c r="P1" t="s">
        <v>2043</v>
      </c>
      <c r="Q1" t="s">
        <v>2044</v>
      </c>
    </row>
    <row r="2" spans="1:17" x14ac:dyDescent="0.25">
      <c r="A2" t="s">
        <v>770</v>
      </c>
      <c r="C2" t="s">
        <v>2010</v>
      </c>
      <c r="D2" t="s">
        <v>2051</v>
      </c>
      <c r="E2" t="s">
        <v>2363</v>
      </c>
      <c r="H2" t="s">
        <v>2034</v>
      </c>
      <c r="I2" t="s">
        <v>1635</v>
      </c>
      <c r="J2" t="s">
        <v>2045</v>
      </c>
      <c r="K2" t="str">
        <f t="shared" ref="K2:K8" si="0">A2</f>
        <v>Canada</v>
      </c>
      <c r="L2" s="7" t="s">
        <v>2065</v>
      </c>
      <c r="M2" t="s">
        <v>62</v>
      </c>
      <c r="N2" t="s">
        <v>2399</v>
      </c>
      <c r="Q2" s="16" t="s">
        <v>2046</v>
      </c>
    </row>
    <row r="3" spans="1:17" x14ac:dyDescent="0.25">
      <c r="A3" t="s">
        <v>770</v>
      </c>
      <c r="C3" t="s">
        <v>2011</v>
      </c>
      <c r="D3" t="s">
        <v>2051</v>
      </c>
      <c r="E3" t="s">
        <v>2361</v>
      </c>
      <c r="F3" t="s">
        <v>2364</v>
      </c>
      <c r="H3" t="s">
        <v>1579</v>
      </c>
      <c r="I3" t="s">
        <v>1524</v>
      </c>
      <c r="J3" t="s">
        <v>1891</v>
      </c>
      <c r="K3" t="str">
        <f t="shared" si="0"/>
        <v>Canada</v>
      </c>
      <c r="L3" s="7" t="s">
        <v>2066</v>
      </c>
      <c r="M3" t="s">
        <v>2047</v>
      </c>
      <c r="N3" t="s">
        <v>2048</v>
      </c>
      <c r="O3" t="s">
        <v>2049</v>
      </c>
      <c r="Q3" s="16" t="s">
        <v>2054</v>
      </c>
    </row>
    <row r="4" spans="1:17" x14ac:dyDescent="0.25">
      <c r="A4" t="s">
        <v>770</v>
      </c>
      <c r="C4" t="s">
        <v>2012</v>
      </c>
      <c r="D4" t="s">
        <v>2052</v>
      </c>
      <c r="E4" t="s">
        <v>2141</v>
      </c>
      <c r="H4" t="s">
        <v>1351</v>
      </c>
      <c r="I4" t="s">
        <v>1518</v>
      </c>
      <c r="J4" t="s">
        <v>1745</v>
      </c>
      <c r="K4" t="str">
        <f t="shared" si="0"/>
        <v>Canada</v>
      </c>
      <c r="L4" s="7" t="s">
        <v>2413</v>
      </c>
      <c r="M4" t="s">
        <v>2411</v>
      </c>
      <c r="N4" t="s">
        <v>2191</v>
      </c>
      <c r="P4" s="16" t="s">
        <v>492</v>
      </c>
      <c r="Q4" s="16" t="s">
        <v>2053</v>
      </c>
    </row>
    <row r="5" spans="1:17" x14ac:dyDescent="0.25">
      <c r="A5" t="s">
        <v>770</v>
      </c>
      <c r="C5" t="s">
        <v>2013</v>
      </c>
      <c r="D5" t="s">
        <v>2055</v>
      </c>
      <c r="E5" t="s">
        <v>2362</v>
      </c>
      <c r="F5" t="s">
        <v>2056</v>
      </c>
      <c r="H5" t="s">
        <v>2057</v>
      </c>
      <c r="I5" t="s">
        <v>1524</v>
      </c>
      <c r="J5" t="s">
        <v>1527</v>
      </c>
      <c r="K5" t="str">
        <f t="shared" si="0"/>
        <v>Canada</v>
      </c>
      <c r="L5" s="7" t="s">
        <v>2067</v>
      </c>
      <c r="M5" t="s">
        <v>62</v>
      </c>
      <c r="N5" t="s">
        <v>2399</v>
      </c>
      <c r="P5" s="16" t="s">
        <v>2346</v>
      </c>
      <c r="Q5" s="16" t="s">
        <v>2058</v>
      </c>
    </row>
    <row r="6" spans="1:17" hidden="1" x14ac:dyDescent="0.25">
      <c r="A6" t="s">
        <v>770</v>
      </c>
      <c r="C6" t="s">
        <v>2014</v>
      </c>
      <c r="D6" t="s">
        <v>2059</v>
      </c>
      <c r="E6" t="s">
        <v>2361</v>
      </c>
      <c r="H6" t="s">
        <v>1579</v>
      </c>
      <c r="I6" t="s">
        <v>1524</v>
      </c>
      <c r="J6" t="s">
        <v>1891</v>
      </c>
      <c r="K6" t="str">
        <f t="shared" si="0"/>
        <v>Canada</v>
      </c>
      <c r="M6" t="s">
        <v>62</v>
      </c>
      <c r="N6" t="s">
        <v>2399</v>
      </c>
      <c r="Q6" t="s">
        <v>2228</v>
      </c>
    </row>
    <row r="7" spans="1:17" x14ac:dyDescent="0.25">
      <c r="A7" t="s">
        <v>770</v>
      </c>
      <c r="C7" t="s">
        <v>2015</v>
      </c>
      <c r="D7" t="s">
        <v>2062</v>
      </c>
      <c r="E7" t="s">
        <v>2359</v>
      </c>
      <c r="H7" t="s">
        <v>1583</v>
      </c>
      <c r="I7" t="s">
        <v>1524</v>
      </c>
      <c r="J7" t="s">
        <v>2061</v>
      </c>
      <c r="K7" t="str">
        <f t="shared" si="0"/>
        <v>Canada</v>
      </c>
      <c r="L7" s="7" t="s">
        <v>2068</v>
      </c>
      <c r="M7" t="s">
        <v>154</v>
      </c>
      <c r="N7" t="s">
        <v>326</v>
      </c>
      <c r="O7" t="s">
        <v>185</v>
      </c>
      <c r="Q7" s="16" t="s">
        <v>2060</v>
      </c>
    </row>
    <row r="8" spans="1:17" x14ac:dyDescent="0.25">
      <c r="A8" t="s">
        <v>770</v>
      </c>
      <c r="C8" t="s">
        <v>2016</v>
      </c>
      <c r="D8" t="s">
        <v>2052</v>
      </c>
      <c r="E8" t="s">
        <v>2360</v>
      </c>
      <c r="H8" t="s">
        <v>1637</v>
      </c>
      <c r="I8" t="s">
        <v>1635</v>
      </c>
      <c r="J8" t="s">
        <v>1638</v>
      </c>
      <c r="K8" t="str">
        <f t="shared" si="0"/>
        <v>Canada</v>
      </c>
      <c r="L8" s="7" t="s">
        <v>2069</v>
      </c>
      <c r="M8" t="s">
        <v>62</v>
      </c>
      <c r="N8" t="s">
        <v>2399</v>
      </c>
      <c r="O8" t="s">
        <v>2212</v>
      </c>
      <c r="P8" t="s">
        <v>2214</v>
      </c>
      <c r="Q8" t="s">
        <v>2229</v>
      </c>
    </row>
    <row r="9" spans="1:17" x14ac:dyDescent="0.25">
      <c r="A9" t="s">
        <v>714</v>
      </c>
      <c r="C9" t="s">
        <v>2073</v>
      </c>
      <c r="D9" t="s">
        <v>2077</v>
      </c>
      <c r="E9" t="s">
        <v>2074</v>
      </c>
      <c r="F9" t="s">
        <v>2075</v>
      </c>
      <c r="H9" t="s">
        <v>2075</v>
      </c>
      <c r="I9" t="s">
        <v>2076</v>
      </c>
      <c r="J9" s="10">
        <v>25600</v>
      </c>
      <c r="K9" t="str">
        <f>A9</f>
        <v>Mexico</v>
      </c>
      <c r="L9" s="7" t="s">
        <v>2064</v>
      </c>
      <c r="M9" t="s">
        <v>60</v>
      </c>
      <c r="N9" t="s">
        <v>2070</v>
      </c>
      <c r="O9" t="s">
        <v>2072</v>
      </c>
      <c r="P9" s="16" t="s">
        <v>2071</v>
      </c>
      <c r="Q9" s="16" t="s">
        <v>2063</v>
      </c>
    </row>
    <row r="10" spans="1:17" x14ac:dyDescent="0.25">
      <c r="A10" t="s">
        <v>667</v>
      </c>
      <c r="B10" t="s">
        <v>2365</v>
      </c>
      <c r="C10" t="s">
        <v>2017</v>
      </c>
      <c r="D10" t="s">
        <v>2264</v>
      </c>
      <c r="E10" t="s">
        <v>2266</v>
      </c>
      <c r="H10" t="s">
        <v>1341</v>
      </c>
      <c r="I10" t="s">
        <v>1269</v>
      </c>
      <c r="J10" t="s">
        <v>2268</v>
      </c>
      <c r="K10" t="str">
        <f t="shared" ref="K10:K31" si="1">A10</f>
        <v>United States</v>
      </c>
      <c r="L10" s="7" t="s">
        <v>2345</v>
      </c>
      <c r="M10" t="s">
        <v>62</v>
      </c>
      <c r="N10" t="s">
        <v>2399</v>
      </c>
      <c r="O10" t="s">
        <v>26</v>
      </c>
      <c r="Q10" t="s">
        <v>2230</v>
      </c>
    </row>
    <row r="11" spans="1:17" x14ac:dyDescent="0.25">
      <c r="A11" t="s">
        <v>667</v>
      </c>
      <c r="B11" t="s">
        <v>2295</v>
      </c>
      <c r="C11" t="s">
        <v>2018</v>
      </c>
      <c r="D11" t="s">
        <v>2263</v>
      </c>
      <c r="E11" t="s">
        <v>2177</v>
      </c>
      <c r="H11" t="s">
        <v>1266</v>
      </c>
      <c r="I11" t="s">
        <v>1259</v>
      </c>
      <c r="J11" t="s">
        <v>2267</v>
      </c>
      <c r="K11" t="str">
        <f t="shared" si="1"/>
        <v>United States</v>
      </c>
      <c r="L11" s="7" t="s">
        <v>2296</v>
      </c>
      <c r="M11" t="s">
        <v>2192</v>
      </c>
      <c r="N11" t="s">
        <v>1683</v>
      </c>
      <c r="P11" t="s">
        <v>2215</v>
      </c>
      <c r="Q11" t="s">
        <v>2231</v>
      </c>
    </row>
    <row r="12" spans="1:17" x14ac:dyDescent="0.25">
      <c r="A12" t="s">
        <v>667</v>
      </c>
      <c r="B12" t="s">
        <v>2305</v>
      </c>
      <c r="C12" t="s">
        <v>2019</v>
      </c>
      <c r="D12" t="s">
        <v>2262</v>
      </c>
      <c r="E12" t="s">
        <v>2269</v>
      </c>
      <c r="H12" t="s">
        <v>2178</v>
      </c>
      <c r="I12" t="s">
        <v>1236</v>
      </c>
      <c r="J12" t="s">
        <v>2270</v>
      </c>
      <c r="K12" t="str">
        <f t="shared" si="1"/>
        <v>United States</v>
      </c>
      <c r="L12" s="7" t="s">
        <v>2306</v>
      </c>
      <c r="M12" t="s">
        <v>536</v>
      </c>
      <c r="N12" t="s">
        <v>2307</v>
      </c>
      <c r="O12" t="s">
        <v>2308</v>
      </c>
      <c r="P12" t="s">
        <v>2216</v>
      </c>
      <c r="Q12" t="s">
        <v>2232</v>
      </c>
    </row>
    <row r="13" spans="1:17" x14ac:dyDescent="0.25">
      <c r="A13" t="s">
        <v>667</v>
      </c>
      <c r="B13" t="s">
        <v>2297</v>
      </c>
      <c r="C13" t="s">
        <v>2020</v>
      </c>
      <c r="D13" t="s">
        <v>2261</v>
      </c>
      <c r="E13" t="s">
        <v>2176</v>
      </c>
      <c r="H13" t="s">
        <v>2179</v>
      </c>
      <c r="I13" t="s">
        <v>1318</v>
      </c>
      <c r="J13" t="s">
        <v>2271</v>
      </c>
      <c r="K13" t="str">
        <f t="shared" si="1"/>
        <v>United States</v>
      </c>
      <c r="L13" s="7" t="s">
        <v>2406</v>
      </c>
      <c r="M13" t="s">
        <v>2193</v>
      </c>
      <c r="N13" t="s">
        <v>2194</v>
      </c>
      <c r="O13" t="s">
        <v>1093</v>
      </c>
      <c r="P13" s="13" t="s">
        <v>2405</v>
      </c>
      <c r="Q13" t="s">
        <v>2233</v>
      </c>
    </row>
    <row r="14" spans="1:17" x14ac:dyDescent="0.25">
      <c r="A14" t="s">
        <v>667</v>
      </c>
      <c r="B14" t="s">
        <v>2298</v>
      </c>
      <c r="C14" t="s">
        <v>2021</v>
      </c>
      <c r="D14" t="s">
        <v>2260</v>
      </c>
      <c r="E14" t="s">
        <v>2265</v>
      </c>
      <c r="H14" t="s">
        <v>1712</v>
      </c>
      <c r="I14" t="s">
        <v>1291</v>
      </c>
      <c r="J14" t="s">
        <v>2272</v>
      </c>
      <c r="K14" t="str">
        <f t="shared" si="1"/>
        <v>United States</v>
      </c>
      <c r="L14" s="7" t="s">
        <v>2304</v>
      </c>
      <c r="M14" t="s">
        <v>76</v>
      </c>
      <c r="N14" t="s">
        <v>2195</v>
      </c>
      <c r="Q14" t="s">
        <v>2234</v>
      </c>
    </row>
    <row r="15" spans="1:17" x14ac:dyDescent="0.25">
      <c r="A15" t="s">
        <v>667</v>
      </c>
      <c r="B15" t="s">
        <v>2300</v>
      </c>
      <c r="C15" t="s">
        <v>2022</v>
      </c>
      <c r="D15" t="s">
        <v>2398</v>
      </c>
      <c r="E15" t="s">
        <v>2299</v>
      </c>
      <c r="H15" t="s">
        <v>1280</v>
      </c>
      <c r="I15" t="s">
        <v>1224</v>
      </c>
      <c r="J15" s="15" t="s">
        <v>2349</v>
      </c>
      <c r="K15" t="str">
        <f t="shared" si="1"/>
        <v>United States</v>
      </c>
      <c r="L15" s="7" t="s">
        <v>2301</v>
      </c>
      <c r="M15" t="s">
        <v>2302</v>
      </c>
      <c r="N15" t="s">
        <v>480</v>
      </c>
      <c r="O15" t="s">
        <v>2303</v>
      </c>
      <c r="Q15" t="s">
        <v>2235</v>
      </c>
    </row>
    <row r="16" spans="1:17" x14ac:dyDescent="0.25">
      <c r="A16" t="s">
        <v>667</v>
      </c>
      <c r="C16" t="s">
        <v>2023</v>
      </c>
      <c r="D16" t="s">
        <v>2259</v>
      </c>
      <c r="E16" t="s">
        <v>2273</v>
      </c>
      <c r="H16" t="s">
        <v>2180</v>
      </c>
      <c r="I16" t="s">
        <v>2181</v>
      </c>
      <c r="J16" t="s">
        <v>2274</v>
      </c>
      <c r="K16" t="str">
        <f t="shared" ref="K16" si="2">A16</f>
        <v>United States</v>
      </c>
      <c r="L16" s="7" t="s">
        <v>2341</v>
      </c>
      <c r="M16" t="s">
        <v>642</v>
      </c>
      <c r="N16" t="s">
        <v>2196</v>
      </c>
      <c r="O16" t="s">
        <v>24</v>
      </c>
      <c r="P16" t="s">
        <v>2217</v>
      </c>
      <c r="Q16" t="s">
        <v>2236</v>
      </c>
    </row>
    <row r="17" spans="1:17" x14ac:dyDescent="0.25">
      <c r="A17" t="s">
        <v>667</v>
      </c>
      <c r="B17" t="s">
        <v>2335</v>
      </c>
      <c r="C17" t="s">
        <v>2403</v>
      </c>
      <c r="D17" t="s">
        <v>2259</v>
      </c>
      <c r="E17" t="s">
        <v>2336</v>
      </c>
      <c r="H17" t="s">
        <v>2337</v>
      </c>
      <c r="I17" t="s">
        <v>1771</v>
      </c>
      <c r="J17" s="7" t="s">
        <v>2350</v>
      </c>
      <c r="K17" t="str">
        <f t="shared" si="1"/>
        <v>United States</v>
      </c>
      <c r="L17" s="7" t="s">
        <v>2338</v>
      </c>
      <c r="M17" t="s">
        <v>674</v>
      </c>
      <c r="N17" t="s">
        <v>2339</v>
      </c>
      <c r="O17" t="s">
        <v>1093</v>
      </c>
      <c r="P17" s="17" t="s">
        <v>2402</v>
      </c>
      <c r="Q17" s="13" t="s">
        <v>2404</v>
      </c>
    </row>
    <row r="18" spans="1:17" x14ac:dyDescent="0.25">
      <c r="A18" t="s">
        <v>667</v>
      </c>
      <c r="C18" t="s">
        <v>2258</v>
      </c>
      <c r="D18" t="s">
        <v>2257</v>
      </c>
      <c r="E18" t="s">
        <v>2275</v>
      </c>
      <c r="H18" t="s">
        <v>2182</v>
      </c>
      <c r="I18" t="s">
        <v>1322</v>
      </c>
      <c r="J18" t="s">
        <v>2276</v>
      </c>
      <c r="K18" t="str">
        <f t="shared" ref="K18" si="3">A18</f>
        <v>United States</v>
      </c>
      <c r="L18" s="7" t="s">
        <v>2334</v>
      </c>
      <c r="M18" t="s">
        <v>62</v>
      </c>
      <c r="N18" t="s">
        <v>2399</v>
      </c>
      <c r="O18" t="s">
        <v>2213</v>
      </c>
      <c r="P18" t="s">
        <v>26</v>
      </c>
      <c r="Q18" t="s">
        <v>2237</v>
      </c>
    </row>
    <row r="19" spans="1:17" x14ac:dyDescent="0.25">
      <c r="A19" t="s">
        <v>667</v>
      </c>
      <c r="B19" t="s">
        <v>2293</v>
      </c>
      <c r="C19" t="s">
        <v>2288</v>
      </c>
      <c r="D19" t="s">
        <v>2257</v>
      </c>
      <c r="E19" t="s">
        <v>2289</v>
      </c>
      <c r="H19" t="s">
        <v>2182</v>
      </c>
      <c r="I19" t="s">
        <v>1322</v>
      </c>
      <c r="J19" t="s">
        <v>2351</v>
      </c>
      <c r="K19" t="str">
        <f t="shared" si="1"/>
        <v>United States</v>
      </c>
      <c r="L19" s="7" t="s">
        <v>2292</v>
      </c>
      <c r="M19" t="s">
        <v>549</v>
      </c>
      <c r="N19" t="s">
        <v>2290</v>
      </c>
      <c r="O19" t="s">
        <v>2291</v>
      </c>
      <c r="P19" s="16" t="s">
        <v>2294</v>
      </c>
      <c r="Q19" t="s">
        <v>2237</v>
      </c>
    </row>
    <row r="20" spans="1:17" x14ac:dyDescent="0.25">
      <c r="A20" t="s">
        <v>667</v>
      </c>
      <c r="B20" t="s">
        <v>2309</v>
      </c>
      <c r="C20" t="s">
        <v>2024</v>
      </c>
      <c r="D20" t="s">
        <v>2249</v>
      </c>
      <c r="E20" t="s">
        <v>2277</v>
      </c>
      <c r="H20" t="s">
        <v>2183</v>
      </c>
      <c r="I20" t="s">
        <v>1559</v>
      </c>
      <c r="J20" t="s">
        <v>2278</v>
      </c>
      <c r="K20" t="str">
        <f t="shared" si="1"/>
        <v>United States</v>
      </c>
      <c r="L20" s="7" t="s">
        <v>2333</v>
      </c>
      <c r="M20" t="s">
        <v>2197</v>
      </c>
      <c r="N20" t="s">
        <v>2198</v>
      </c>
      <c r="P20" t="s">
        <v>2218</v>
      </c>
      <c r="Q20" t="s">
        <v>2238</v>
      </c>
    </row>
    <row r="21" spans="1:17" x14ac:dyDescent="0.25">
      <c r="A21" t="s">
        <v>667</v>
      </c>
      <c r="B21" t="s">
        <v>2310</v>
      </c>
      <c r="C21" t="s">
        <v>2025</v>
      </c>
      <c r="D21" t="s">
        <v>2250</v>
      </c>
      <c r="E21" t="s">
        <v>2280</v>
      </c>
      <c r="H21" t="s">
        <v>2184</v>
      </c>
      <c r="I21" t="s">
        <v>1299</v>
      </c>
      <c r="J21" t="s">
        <v>2279</v>
      </c>
      <c r="K21" t="str">
        <f t="shared" ref="K21" si="4">A21</f>
        <v>United States</v>
      </c>
      <c r="L21" s="7" t="s">
        <v>2332</v>
      </c>
      <c r="M21" t="s">
        <v>580</v>
      </c>
      <c r="N21" t="s">
        <v>2199</v>
      </c>
      <c r="P21" t="s">
        <v>2219</v>
      </c>
      <c r="Q21" t="s">
        <v>2239</v>
      </c>
    </row>
    <row r="22" spans="1:17" x14ac:dyDescent="0.25">
      <c r="A22" t="s">
        <v>667</v>
      </c>
      <c r="B22" t="s">
        <v>2312</v>
      </c>
      <c r="C22" t="s">
        <v>2026</v>
      </c>
      <c r="D22" t="s">
        <v>2251</v>
      </c>
      <c r="E22" t="s">
        <v>2283</v>
      </c>
      <c r="H22" t="s">
        <v>2282</v>
      </c>
      <c r="I22" t="s">
        <v>1518</v>
      </c>
      <c r="J22" t="s">
        <v>2281</v>
      </c>
      <c r="K22" t="str">
        <f t="shared" si="1"/>
        <v>United States</v>
      </c>
      <c r="L22" s="7" t="s">
        <v>2311</v>
      </c>
      <c r="M22" t="s">
        <v>2200</v>
      </c>
      <c r="N22" t="s">
        <v>2201</v>
      </c>
      <c r="O22" t="s">
        <v>1093</v>
      </c>
      <c r="Q22" t="s">
        <v>2240</v>
      </c>
    </row>
    <row r="23" spans="1:17" x14ac:dyDescent="0.25">
      <c r="A23" t="s">
        <v>667</v>
      </c>
      <c r="B23" t="s">
        <v>2314</v>
      </c>
      <c r="C23" t="s">
        <v>2027</v>
      </c>
      <c r="D23" t="s">
        <v>2249</v>
      </c>
      <c r="E23" t="s">
        <v>2285</v>
      </c>
      <c r="H23" t="s">
        <v>1397</v>
      </c>
      <c r="I23" t="s">
        <v>1299</v>
      </c>
      <c r="J23" t="s">
        <v>2284</v>
      </c>
      <c r="K23" t="str">
        <f t="shared" si="1"/>
        <v>United States</v>
      </c>
      <c r="L23" s="7" t="s">
        <v>2313</v>
      </c>
      <c r="M23" t="s">
        <v>22</v>
      </c>
      <c r="N23" t="s">
        <v>2202</v>
      </c>
      <c r="O23" t="s">
        <v>24</v>
      </c>
      <c r="P23" t="s">
        <v>2220</v>
      </c>
      <c r="Q23" t="s">
        <v>2241</v>
      </c>
    </row>
    <row r="24" spans="1:17" x14ac:dyDescent="0.25">
      <c r="A24" t="s">
        <v>667</v>
      </c>
      <c r="B24" t="s">
        <v>2315</v>
      </c>
      <c r="C24" t="s">
        <v>2028</v>
      </c>
      <c r="D24" t="s">
        <v>2252</v>
      </c>
      <c r="E24" t="s">
        <v>2286</v>
      </c>
      <c r="H24" t="s">
        <v>1250</v>
      </c>
      <c r="I24" t="s">
        <v>1236</v>
      </c>
      <c r="J24" t="s">
        <v>2287</v>
      </c>
      <c r="K24" t="str">
        <f t="shared" si="1"/>
        <v>United States</v>
      </c>
      <c r="L24" s="7" t="s">
        <v>2316</v>
      </c>
      <c r="M24" t="s">
        <v>320</v>
      </c>
      <c r="N24" t="s">
        <v>2317</v>
      </c>
      <c r="O24" t="s">
        <v>2303</v>
      </c>
      <c r="Q24" t="s">
        <v>2242</v>
      </c>
    </row>
    <row r="25" spans="1:17" x14ac:dyDescent="0.25">
      <c r="A25" t="s">
        <v>667</v>
      </c>
      <c r="B25" t="s">
        <v>2318</v>
      </c>
      <c r="C25" t="s">
        <v>2029</v>
      </c>
      <c r="D25" t="s">
        <v>2253</v>
      </c>
      <c r="E25" t="s">
        <v>2347</v>
      </c>
      <c r="H25" t="s">
        <v>1558</v>
      </c>
      <c r="I25" t="s">
        <v>1559</v>
      </c>
      <c r="J25" t="s">
        <v>2355</v>
      </c>
      <c r="K25" t="str">
        <f t="shared" si="1"/>
        <v>United States</v>
      </c>
      <c r="L25" s="7" t="s">
        <v>2340</v>
      </c>
      <c r="M25" t="s">
        <v>22</v>
      </c>
      <c r="N25" t="s">
        <v>2203</v>
      </c>
      <c r="P25" t="s">
        <v>2221</v>
      </c>
      <c r="Q25" t="s">
        <v>2243</v>
      </c>
    </row>
    <row r="26" spans="1:17" x14ac:dyDescent="0.25">
      <c r="A26" t="s">
        <v>667</v>
      </c>
      <c r="B26" t="s">
        <v>2319</v>
      </c>
      <c r="C26" t="s">
        <v>2030</v>
      </c>
      <c r="D26" t="s">
        <v>2254</v>
      </c>
      <c r="E26" t="s">
        <v>2170</v>
      </c>
      <c r="F26" t="s">
        <v>2352</v>
      </c>
      <c r="H26" t="s">
        <v>2185</v>
      </c>
      <c r="I26" t="s">
        <v>1771</v>
      </c>
      <c r="J26" t="s">
        <v>2353</v>
      </c>
      <c r="K26" t="str">
        <f t="shared" si="1"/>
        <v>United States</v>
      </c>
      <c r="L26" s="7" t="s">
        <v>2321</v>
      </c>
      <c r="M26" t="s">
        <v>22</v>
      </c>
      <c r="N26" t="s">
        <v>2320</v>
      </c>
      <c r="O26" t="s">
        <v>156</v>
      </c>
      <c r="P26" t="s">
        <v>2222</v>
      </c>
      <c r="Q26" t="s">
        <v>2244</v>
      </c>
    </row>
    <row r="27" spans="1:17" x14ac:dyDescent="0.25">
      <c r="A27" t="s">
        <v>667</v>
      </c>
      <c r="B27" t="s">
        <v>2322</v>
      </c>
      <c r="C27" t="s">
        <v>2031</v>
      </c>
      <c r="D27" t="s">
        <v>2255</v>
      </c>
      <c r="E27" t="s">
        <v>2171</v>
      </c>
      <c r="H27" t="s">
        <v>1397</v>
      </c>
      <c r="I27" t="s">
        <v>1299</v>
      </c>
      <c r="J27" t="s">
        <v>2354</v>
      </c>
      <c r="K27" t="str">
        <f t="shared" si="1"/>
        <v>United States</v>
      </c>
      <c r="L27" s="7" t="s">
        <v>2323</v>
      </c>
      <c r="M27" t="s">
        <v>2204</v>
      </c>
      <c r="N27" t="s">
        <v>2205</v>
      </c>
      <c r="O27" t="s">
        <v>1093</v>
      </c>
      <c r="P27" t="s">
        <v>2223</v>
      </c>
      <c r="Q27" t="s">
        <v>2245</v>
      </c>
    </row>
    <row r="28" spans="1:17" x14ac:dyDescent="0.25">
      <c r="A28" t="s">
        <v>667</v>
      </c>
      <c r="C28" t="s">
        <v>2032</v>
      </c>
      <c r="D28" t="s">
        <v>2256</v>
      </c>
      <c r="E28" t="s">
        <v>2172</v>
      </c>
      <c r="H28" t="s">
        <v>2178</v>
      </c>
      <c r="I28" t="s">
        <v>1236</v>
      </c>
      <c r="J28" t="s">
        <v>2356</v>
      </c>
      <c r="K28" t="str">
        <f t="shared" si="1"/>
        <v>United States</v>
      </c>
      <c r="L28" s="7" t="s">
        <v>2342</v>
      </c>
      <c r="M28" t="s">
        <v>320</v>
      </c>
      <c r="N28" t="s">
        <v>2206</v>
      </c>
      <c r="P28" t="s">
        <v>2224</v>
      </c>
      <c r="Q28" t="s">
        <v>2246</v>
      </c>
    </row>
    <row r="29" spans="1:17" x14ac:dyDescent="0.25">
      <c r="A29" t="s">
        <v>667</v>
      </c>
      <c r="B29" t="s">
        <v>2329</v>
      </c>
      <c r="C29" t="s">
        <v>2033</v>
      </c>
      <c r="D29" t="s">
        <v>2248</v>
      </c>
      <c r="E29" t="s">
        <v>2173</v>
      </c>
      <c r="H29" t="s">
        <v>2186</v>
      </c>
      <c r="I29" t="s">
        <v>1431</v>
      </c>
      <c r="J29" t="s">
        <v>2358</v>
      </c>
      <c r="K29" t="str">
        <f t="shared" si="1"/>
        <v>United States</v>
      </c>
      <c r="L29" s="7" t="s">
        <v>2343</v>
      </c>
      <c r="M29" t="s">
        <v>2207</v>
      </c>
      <c r="N29" t="s">
        <v>2208</v>
      </c>
      <c r="P29" t="s">
        <v>2225</v>
      </c>
      <c r="Q29" t="s">
        <v>2247</v>
      </c>
    </row>
    <row r="30" spans="1:17" x14ac:dyDescent="0.25">
      <c r="A30" t="s">
        <v>667</v>
      </c>
      <c r="C30" t="s">
        <v>2033</v>
      </c>
      <c r="D30" t="s">
        <v>2248</v>
      </c>
      <c r="E30" t="s">
        <v>2348</v>
      </c>
      <c r="H30" t="s">
        <v>2187</v>
      </c>
      <c r="I30" t="s">
        <v>1318</v>
      </c>
      <c r="J30" t="s">
        <v>2357</v>
      </c>
      <c r="K30" t="str">
        <f t="shared" si="1"/>
        <v>United States</v>
      </c>
      <c r="L30" s="7" t="s">
        <v>2344</v>
      </c>
      <c r="M30" t="s">
        <v>52</v>
      </c>
      <c r="N30" t="s">
        <v>2209</v>
      </c>
      <c r="P30" t="s">
        <v>2226</v>
      </c>
      <c r="Q30" t="s">
        <v>2247</v>
      </c>
    </row>
    <row r="31" spans="1:17" x14ac:dyDescent="0.25">
      <c r="A31" t="s">
        <v>667</v>
      </c>
      <c r="B31" t="s">
        <v>2324</v>
      </c>
      <c r="C31" t="s">
        <v>2175</v>
      </c>
      <c r="D31" t="s">
        <v>2248</v>
      </c>
      <c r="E31" t="s">
        <v>2174</v>
      </c>
      <c r="H31" t="s">
        <v>2188</v>
      </c>
      <c r="I31" t="s">
        <v>1559</v>
      </c>
      <c r="J31" t="s">
        <v>2189</v>
      </c>
      <c r="K31" t="str">
        <f t="shared" si="1"/>
        <v>United States</v>
      </c>
      <c r="L31" s="7" t="s">
        <v>2328</v>
      </c>
      <c r="M31" t="s">
        <v>2210</v>
      </c>
      <c r="N31" t="s">
        <v>2211</v>
      </c>
      <c r="P31" t="s">
        <v>2227</v>
      </c>
      <c r="Q31" t="s">
        <v>2247</v>
      </c>
    </row>
    <row r="32" spans="1:17" x14ac:dyDescent="0.25">
      <c r="A32" t="s">
        <v>667</v>
      </c>
      <c r="B32" t="s">
        <v>2324</v>
      </c>
      <c r="C32" t="s">
        <v>2175</v>
      </c>
      <c r="D32" t="s">
        <v>2248</v>
      </c>
      <c r="E32" t="s">
        <v>2174</v>
      </c>
      <c r="H32" t="s">
        <v>2188</v>
      </c>
      <c r="I32" t="s">
        <v>1559</v>
      </c>
      <c r="J32" t="s">
        <v>2189</v>
      </c>
      <c r="K32" t="str">
        <f t="shared" ref="K32:K35" si="5">A32</f>
        <v>United States</v>
      </c>
      <c r="L32" s="7" t="s">
        <v>2327</v>
      </c>
      <c r="M32" t="s">
        <v>39</v>
      </c>
      <c r="N32" t="s">
        <v>2325</v>
      </c>
      <c r="O32" t="s">
        <v>2303</v>
      </c>
      <c r="P32" s="16" t="s">
        <v>2326</v>
      </c>
      <c r="Q32" t="s">
        <v>2247</v>
      </c>
    </row>
    <row r="33" spans="1:17" x14ac:dyDescent="0.25">
      <c r="A33" t="s">
        <v>667</v>
      </c>
      <c r="B33" t="s">
        <v>2367</v>
      </c>
      <c r="C33" t="s">
        <v>2373</v>
      </c>
      <c r="D33" t="s">
        <v>2386</v>
      </c>
      <c r="E33" t="s">
        <v>2368</v>
      </c>
      <c r="H33" t="s">
        <v>2369</v>
      </c>
      <c r="I33" t="s">
        <v>1383</v>
      </c>
      <c r="J33" t="s">
        <v>2383</v>
      </c>
      <c r="K33" t="str">
        <f t="shared" si="5"/>
        <v>United States</v>
      </c>
      <c r="L33" s="7" t="s">
        <v>2372</v>
      </c>
      <c r="M33" t="s">
        <v>2370</v>
      </c>
      <c r="N33" t="s">
        <v>2371</v>
      </c>
      <c r="O33" t="s">
        <v>2291</v>
      </c>
      <c r="Q33" s="16" t="s">
        <v>2387</v>
      </c>
    </row>
    <row r="34" spans="1:17" x14ac:dyDescent="0.25">
      <c r="A34" t="s">
        <v>667</v>
      </c>
      <c r="B34" t="s">
        <v>2379</v>
      </c>
      <c r="C34" t="s">
        <v>2373</v>
      </c>
      <c r="D34" t="s">
        <v>2386</v>
      </c>
      <c r="E34" t="s">
        <v>2374</v>
      </c>
      <c r="H34" t="s">
        <v>2375</v>
      </c>
      <c r="I34" t="s">
        <v>1295</v>
      </c>
      <c r="J34" t="s">
        <v>2384</v>
      </c>
      <c r="K34" t="str">
        <f t="shared" si="5"/>
        <v>United States</v>
      </c>
      <c r="L34" s="7" t="s">
        <v>2376</v>
      </c>
      <c r="M34" t="s">
        <v>200</v>
      </c>
      <c r="N34" t="s">
        <v>2377</v>
      </c>
      <c r="O34" t="s">
        <v>2378</v>
      </c>
      <c r="Q34" s="16" t="s">
        <v>2387</v>
      </c>
    </row>
    <row r="35" spans="1:17" x14ac:dyDescent="0.25">
      <c r="A35" t="s">
        <v>667</v>
      </c>
      <c r="B35" t="s">
        <v>2380</v>
      </c>
      <c r="C35" t="s">
        <v>2373</v>
      </c>
      <c r="D35" t="s">
        <v>2386</v>
      </c>
      <c r="E35" t="s">
        <v>2381</v>
      </c>
      <c r="H35" t="s">
        <v>2382</v>
      </c>
      <c r="I35" t="s">
        <v>1788</v>
      </c>
      <c r="J35" t="s">
        <v>2385</v>
      </c>
      <c r="K35" t="str">
        <f t="shared" si="5"/>
        <v>United States</v>
      </c>
      <c r="L35" s="7" t="s">
        <v>2388</v>
      </c>
      <c r="M35" t="s">
        <v>62</v>
      </c>
      <c r="N35" t="s">
        <v>2399</v>
      </c>
      <c r="Q35" s="16" t="s">
        <v>2387</v>
      </c>
    </row>
    <row r="36" spans="1:17" x14ac:dyDescent="0.25">
      <c r="A36" t="s">
        <v>2389</v>
      </c>
      <c r="C36" t="s">
        <v>2397</v>
      </c>
      <c r="D36" t="s">
        <v>2390</v>
      </c>
      <c r="E36" t="s">
        <v>2391</v>
      </c>
      <c r="H36" t="s">
        <v>2392</v>
      </c>
      <c r="J36" s="7" t="s">
        <v>2393</v>
      </c>
      <c r="K36" t="s">
        <v>2389</v>
      </c>
      <c r="L36" s="7" t="s">
        <v>2394</v>
      </c>
      <c r="M36" t="s">
        <v>62</v>
      </c>
      <c r="N36" t="s">
        <v>2399</v>
      </c>
      <c r="P36" s="16" t="s">
        <v>2395</v>
      </c>
      <c r="Q36" t="s">
        <v>2396</v>
      </c>
    </row>
  </sheetData>
  <autoFilter ref="A1:Q36" xr:uid="{996A5BD9-31F2-45CA-9DCA-BB9FC9A7B692}">
    <filterColumn colId="11">
      <customFilters>
        <customFilter operator="notEqual" val=" "/>
      </customFilters>
    </filterColumn>
  </autoFilter>
  <hyperlinks>
    <hyperlink ref="P17" r:id="rId1" xr:uid="{37F1A720-9F12-48D6-B001-D159C1440B72}"/>
    <hyperlink ref="Q17" r:id="rId2" xr:uid="{F82AD086-7434-4CA2-9451-3E1A7DA67564}"/>
    <hyperlink ref="P13" r:id="rId3" xr:uid="{A8FAA6AB-9BAA-4BA7-85DD-46307073804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661FA-8CF0-4E88-A8D1-A9B6CE5CBAE0}">
  <dimension ref="A1:S223"/>
  <sheetViews>
    <sheetView topLeftCell="A39" workbookViewId="0">
      <pane xSplit="1" topLeftCell="G1" activePane="topRight" state="frozen"/>
      <selection activeCell="A19" sqref="A19"/>
      <selection pane="topRight" activeCell="G47" sqref="G47"/>
    </sheetView>
  </sheetViews>
  <sheetFormatPr defaultRowHeight="15" x14ac:dyDescent="0.25"/>
  <cols>
    <col min="1" max="1" width="30.42578125" bestFit="1" customWidth="1"/>
    <col min="2" max="2" width="30.42578125" style="3" customWidth="1"/>
    <col min="3" max="3" width="40.5703125" customWidth="1"/>
    <col min="4" max="4" width="40.5703125" style="3" customWidth="1"/>
    <col min="5" max="5" width="43.5703125" customWidth="1"/>
    <col min="6" max="6" width="40.140625" customWidth="1"/>
    <col min="7" max="7" width="12.28515625" customWidth="1"/>
    <col min="8" max="8" width="13.85546875" customWidth="1"/>
    <col min="9" max="10" width="16.140625" customWidth="1"/>
    <col min="11" max="11" width="17" customWidth="1"/>
    <col min="12" max="12" width="21.7109375" customWidth="1"/>
    <col min="13" max="14" width="21.140625" customWidth="1"/>
    <col min="15" max="15" width="9.140625" style="5" customWidth="1"/>
    <col min="16" max="17" width="9.140625" customWidth="1"/>
    <col min="18" max="18" width="9.7109375" bestFit="1" customWidth="1"/>
    <col min="19" max="19" width="11.28515625" customWidth="1"/>
  </cols>
  <sheetData>
    <row r="1" spans="1:19" x14ac:dyDescent="0.25">
      <c r="A1" t="s">
        <v>1900</v>
      </c>
      <c r="B1" s="3" t="s">
        <v>1903</v>
      </c>
      <c r="C1" t="s">
        <v>1162</v>
      </c>
      <c r="D1" s="3" t="s">
        <v>1902</v>
      </c>
      <c r="E1" t="s">
        <v>1163</v>
      </c>
      <c r="F1" t="s">
        <v>1164</v>
      </c>
      <c r="G1" t="s">
        <v>1165</v>
      </c>
      <c r="H1" t="s">
        <v>1166</v>
      </c>
      <c r="I1" t="s">
        <v>2009</v>
      </c>
      <c r="J1" t="s">
        <v>2078</v>
      </c>
      <c r="K1" t="s">
        <v>1168</v>
      </c>
      <c r="L1" t="s">
        <v>6</v>
      </c>
      <c r="M1" t="s">
        <v>7</v>
      </c>
      <c r="N1" t="s">
        <v>1948</v>
      </c>
      <c r="O1" s="5" t="s">
        <v>1904</v>
      </c>
      <c r="P1" t="s">
        <v>2409</v>
      </c>
      <c r="Q1" t="s">
        <v>2462</v>
      </c>
      <c r="R1" t="s">
        <v>3249</v>
      </c>
      <c r="S1" t="s">
        <v>3245</v>
      </c>
    </row>
    <row r="2" spans="1:19" ht="30" x14ac:dyDescent="0.25">
      <c r="A2" t="s">
        <v>484</v>
      </c>
      <c r="B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Kenneth Swan
3 KB Investments, LLC</v>
      </c>
      <c r="C2" t="s">
        <v>485</v>
      </c>
      <c r="D2" s="3" t="str">
        <f>mailing[[#This Row],[COMPADDRESS1]]&amp;IF(LEN(mailing[[#This Row],[COMPADDRESS2]])=0,"",CHAR(10)&amp;mailing[[#This Row],[COMPADDRESS2]])</f>
        <v>PO Box 395
730 S Main</v>
      </c>
      <c r="E2" t="s">
        <v>1927</v>
      </c>
      <c r="F2" t="s">
        <v>2146</v>
      </c>
      <c r="G2" t="s">
        <v>1731</v>
      </c>
      <c r="H2" t="s">
        <v>1236</v>
      </c>
      <c r="I2" s="12" t="s">
        <v>3145</v>
      </c>
      <c r="J2" s="12" t="str">
        <f>IF(mailing[[#This Row],[COMPCOUNTRY]]="United States","",mailing[[#This Row],[COMPCOUNTRY]])</f>
        <v/>
      </c>
      <c r="K2" t="s">
        <v>667</v>
      </c>
      <c r="L2" t="s">
        <v>486</v>
      </c>
      <c r="M2" t="s">
        <v>487</v>
      </c>
      <c r="N2" t="s">
        <v>3213</v>
      </c>
      <c r="O2" s="5">
        <v>0.56000000000000005</v>
      </c>
      <c r="P2" t="e">
        <v>#N/A</v>
      </c>
      <c r="Q2" t="str">
        <f>mailing[[#This Row],[CONTACTFIRSTNAME]]&amp;"^"&amp;mailing[[#This Row],[CONTACTLASTNAME]]&amp;"^"&amp;mailing[[#This Row],[Registration]]</f>
        <v>Kenneth^Swan^N27KB</v>
      </c>
      <c r="R2" t="s">
        <v>3245</v>
      </c>
      <c r="S2" s="22">
        <v>44637</v>
      </c>
    </row>
    <row r="3" spans="1:19" ht="30" x14ac:dyDescent="0.25">
      <c r="A3" t="s">
        <v>678</v>
      </c>
      <c r="B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Lou Ann Davis
4 Love of Flight, LLC</v>
      </c>
      <c r="C3" t="s">
        <v>680</v>
      </c>
      <c r="D3" s="3" t="str">
        <f>mailing[[#This Row],[COMPADDRESS1]]&amp;IF(LEN(mailing[[#This Row],[COMPADDRESS2]])=0,"",CHAR(10)&amp;mailing[[#This Row],[COMPADDRESS2]])</f>
        <v>16150 Fitzhugh Rd</v>
      </c>
      <c r="E3" t="s">
        <v>2079</v>
      </c>
      <c r="G3" t="s">
        <v>1235</v>
      </c>
      <c r="H3" t="s">
        <v>1236</v>
      </c>
      <c r="I3" s="12" t="s">
        <v>3146</v>
      </c>
      <c r="J3" s="12" t="str">
        <f>IF(mailing[[#This Row],[COMPCOUNTRY]]="United States","",mailing[[#This Row],[COMPCOUNTRY]])</f>
        <v/>
      </c>
      <c r="K3" t="s">
        <v>667</v>
      </c>
      <c r="L3" t="s">
        <v>681</v>
      </c>
      <c r="M3" t="s">
        <v>682</v>
      </c>
      <c r="N3" t="s">
        <v>3213</v>
      </c>
      <c r="O3" s="5">
        <v>0.56000000000000005</v>
      </c>
      <c r="P3" t="e">
        <v>#N/A</v>
      </c>
      <c r="Q3" t="str">
        <f>mailing[[#This Row],[CONTACTFIRSTNAME]]&amp;"^"&amp;mailing[[#This Row],[CONTACTLASTNAME]]&amp;"^"&amp;mailing[[#This Row],[Registration]]</f>
        <v>Lou Ann^Davis^N530LD</v>
      </c>
      <c r="S3" s="22">
        <v>44637</v>
      </c>
    </row>
    <row r="4" spans="1:19" ht="30" x14ac:dyDescent="0.25">
      <c r="A4" t="s">
        <v>181</v>
      </c>
      <c r="B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Brian DuMont
430 Holdings, Inc.</v>
      </c>
      <c r="C4" t="s">
        <v>182</v>
      </c>
      <c r="D4" s="3" t="str">
        <f>mailing[[#This Row],[COMPADDRESS1]]&amp;IF(LEN(mailing[[#This Row],[COMPADDRESS2]])=0,"",CHAR(10)&amp;mailing[[#This Row],[COMPADDRESS2]])</f>
        <v>10014 Chapel Hill Rd</v>
      </c>
      <c r="E4" t="s">
        <v>2080</v>
      </c>
      <c r="G4" t="s">
        <v>1415</v>
      </c>
      <c r="H4" t="s">
        <v>1229</v>
      </c>
      <c r="I4" s="12" t="s">
        <v>3147</v>
      </c>
      <c r="J4" s="12" t="str">
        <f>IF(mailing[[#This Row],[COMPCOUNTRY]]="United States","",mailing[[#This Row],[COMPCOUNTRY]])</f>
        <v/>
      </c>
      <c r="K4" t="s">
        <v>667</v>
      </c>
      <c r="L4" t="s">
        <v>183</v>
      </c>
      <c r="M4" t="s">
        <v>184</v>
      </c>
      <c r="N4" t="s">
        <v>3213</v>
      </c>
      <c r="O4" s="5">
        <v>0.56000000000000005</v>
      </c>
      <c r="P4" t="e">
        <v>#N/A</v>
      </c>
      <c r="Q4" t="str">
        <f>mailing[[#This Row],[CONTACTFIRSTNAME]]&amp;"^"&amp;mailing[[#This Row],[CONTACTLASTNAME]]&amp;"^"&amp;mailing[[#This Row],[Registration]]</f>
        <v>Brian^DuMont^N511CT</v>
      </c>
      <c r="S4" s="22">
        <v>44637</v>
      </c>
    </row>
    <row r="5" spans="1:19" ht="30" x14ac:dyDescent="0.25">
      <c r="A5" t="s">
        <v>451</v>
      </c>
      <c r="B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Kevin Komisor
A. Duie Pyle, Inc.</v>
      </c>
      <c r="C5" t="s">
        <v>452</v>
      </c>
      <c r="D5" s="3" t="str">
        <f>mailing[[#This Row],[COMPADDRESS1]]&amp;IF(LEN(mailing[[#This Row],[COMPADDRESS2]])=0,"",CHAR(10)&amp;mailing[[#This Row],[COMPADDRESS2]])</f>
        <v>PO Box 564
650 Westtown Rd</v>
      </c>
      <c r="E5" t="s">
        <v>1928</v>
      </c>
      <c r="F5" t="s">
        <v>2147</v>
      </c>
      <c r="G5" t="s">
        <v>1707</v>
      </c>
      <c r="H5" t="s">
        <v>1708</v>
      </c>
      <c r="I5" s="12" t="s">
        <v>1709</v>
      </c>
      <c r="J5" s="12" t="str">
        <f>IF(mailing[[#This Row],[COMPCOUNTRY]]="United States","",mailing[[#This Row],[COMPCOUNTRY]])</f>
        <v/>
      </c>
      <c r="K5" t="s">
        <v>667</v>
      </c>
      <c r="L5" t="s">
        <v>32</v>
      </c>
      <c r="M5" t="s">
        <v>453</v>
      </c>
      <c r="N5" t="s">
        <v>3213</v>
      </c>
      <c r="O5" s="5">
        <v>0.56000000000000005</v>
      </c>
      <c r="P5" t="e">
        <v>#N/A</v>
      </c>
      <c r="Q5" t="str">
        <f>mailing[[#This Row],[CONTACTFIRSTNAME]]&amp;"^"&amp;mailing[[#This Row],[CONTACTLASTNAME]]&amp;"^"&amp;mailing[[#This Row],[Registration]]</f>
        <v>Kevin^Komisor^N1924D</v>
      </c>
      <c r="S5" s="22">
        <v>44637</v>
      </c>
    </row>
    <row r="6" spans="1:19" ht="30" x14ac:dyDescent="0.25">
      <c r="A6" t="s">
        <v>498</v>
      </c>
      <c r="B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John Adams
A4 Air, LLC</v>
      </c>
      <c r="C6" t="s">
        <v>499</v>
      </c>
      <c r="D6" s="3" t="str">
        <f>mailing[[#This Row],[COMPADDRESS1]]&amp;IF(LEN(mailing[[#This Row],[COMPADDRESS2]])=0,"",CHAR(10)&amp;mailing[[#This Row],[COMPADDRESS2]])</f>
        <v>15506 Highway 5 Ste J</v>
      </c>
      <c r="E6" t="s">
        <v>2081</v>
      </c>
      <c r="G6" t="s">
        <v>1753</v>
      </c>
      <c r="H6" t="s">
        <v>1754</v>
      </c>
      <c r="I6" s="12" t="s">
        <v>3148</v>
      </c>
      <c r="J6" s="12" t="str">
        <f>IF(mailing[[#This Row],[COMPCOUNTRY]]="United States","",mailing[[#This Row],[COMPCOUNTRY]])</f>
        <v/>
      </c>
      <c r="K6" t="s">
        <v>667</v>
      </c>
      <c r="L6" t="s">
        <v>52</v>
      </c>
      <c r="M6" t="s">
        <v>500</v>
      </c>
      <c r="N6" t="s">
        <v>3213</v>
      </c>
      <c r="O6" s="5">
        <v>0.56000000000000005</v>
      </c>
      <c r="P6" t="e">
        <v>#N/A</v>
      </c>
      <c r="Q6" t="str">
        <f>mailing[[#This Row],[CONTACTFIRSTNAME]]&amp;"^"&amp;mailing[[#This Row],[CONTACTLASTNAME]]&amp;"^"&amp;mailing[[#This Row],[Registration]]</f>
        <v>John^Adams^N20TW</v>
      </c>
      <c r="S6" s="22">
        <v>44637</v>
      </c>
    </row>
    <row r="7" spans="1:19" ht="30" x14ac:dyDescent="0.25">
      <c r="A7" t="s">
        <v>74</v>
      </c>
      <c r="B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James Warren
Agnes, LLC</v>
      </c>
      <c r="C7" t="s">
        <v>1303</v>
      </c>
      <c r="D7" s="3" t="str">
        <f>mailing[[#This Row],[COMPADDRESS1]]&amp;IF(LEN(mailing[[#This Row],[COMPADDRESS2]])=0,"",CHAR(10)&amp;mailing[[#This Row],[COMPADDRESS2]])</f>
        <v>600 Beach St</v>
      </c>
      <c r="E7" t="s">
        <v>2082</v>
      </c>
      <c r="G7" t="s">
        <v>1305</v>
      </c>
      <c r="H7" t="s">
        <v>1306</v>
      </c>
      <c r="I7" s="12" t="s">
        <v>3149</v>
      </c>
      <c r="J7" s="12" t="str">
        <f>IF(mailing[[#This Row],[COMPCOUNTRY]]="United States","",mailing[[#This Row],[COMPCOUNTRY]])</f>
        <v/>
      </c>
      <c r="K7" t="s">
        <v>667</v>
      </c>
      <c r="L7" t="s">
        <v>76</v>
      </c>
      <c r="M7" t="s">
        <v>77</v>
      </c>
      <c r="N7" t="s">
        <v>3213</v>
      </c>
      <c r="O7" s="5">
        <v>0.56000000000000005</v>
      </c>
      <c r="P7" t="e">
        <v>#N/A</v>
      </c>
      <c r="Q7" t="str">
        <f>mailing[[#This Row],[CONTACTFIRSTNAME]]&amp;"^"&amp;mailing[[#This Row],[CONTACTLASTNAME]]&amp;"^"&amp;mailing[[#This Row],[Registration]]</f>
        <v>James^Warren^N777FL</v>
      </c>
      <c r="S7" s="22">
        <v>44637</v>
      </c>
    </row>
    <row r="8" spans="1:19" ht="30" x14ac:dyDescent="0.25">
      <c r="A8" t="s">
        <v>261</v>
      </c>
      <c r="B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Grace Borsari
Altair Advanced Industries, Inc.</v>
      </c>
      <c r="C8" t="s">
        <v>262</v>
      </c>
      <c r="D8" s="3" t="str">
        <f>mailing[[#This Row],[COMPADDRESS1]]&amp;IF(LEN(mailing[[#This Row],[COMPADDRESS2]])=0,"",CHAR(10)&amp;mailing[[#This Row],[COMPADDRESS2]])</f>
        <v>1680 W Bakerview Rd</v>
      </c>
      <c r="E8" t="s">
        <v>1950</v>
      </c>
      <c r="G8" t="s">
        <v>1497</v>
      </c>
      <c r="H8" t="s">
        <v>1244</v>
      </c>
      <c r="I8" s="12" t="s">
        <v>3150</v>
      </c>
      <c r="J8" s="12" t="str">
        <f>IF(mailing[[#This Row],[COMPCOUNTRY]]="United States","",mailing[[#This Row],[COMPCOUNTRY]])</f>
        <v/>
      </c>
      <c r="K8" t="s">
        <v>667</v>
      </c>
      <c r="L8" t="s">
        <v>264</v>
      </c>
      <c r="M8" t="s">
        <v>265</v>
      </c>
      <c r="N8" t="s">
        <v>3213</v>
      </c>
      <c r="O8" s="5">
        <v>0.56000000000000005</v>
      </c>
      <c r="P8" t="e">
        <v>#N/A</v>
      </c>
      <c r="Q8" t="str">
        <f>mailing[[#This Row],[CONTACTFIRSTNAME]]&amp;"^"&amp;mailing[[#This Row],[CONTACTLASTNAME]]&amp;"^"&amp;mailing[[#This Row],[Registration]]</f>
        <v>Grace^Borsari^N96AD</v>
      </c>
      <c r="S8" s="22">
        <v>44637</v>
      </c>
    </row>
    <row r="9" spans="1:19" ht="30" x14ac:dyDescent="0.25">
      <c r="A9" t="s">
        <v>292</v>
      </c>
      <c r="B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Matt Brooks
Ardenbrook, Inc.</v>
      </c>
      <c r="C9" t="s">
        <v>293</v>
      </c>
      <c r="D9" s="3" t="str">
        <f>mailing[[#This Row],[COMPADDRESS1]]&amp;IF(LEN(mailing[[#This Row],[COMPADDRESS2]])=0,"",CHAR(10)&amp;mailing[[#This Row],[COMPADDRESS2]])</f>
        <v>4725 Thornton Ave</v>
      </c>
      <c r="E9" t="s">
        <v>2083</v>
      </c>
      <c r="G9" t="s">
        <v>1535</v>
      </c>
      <c r="H9" t="s">
        <v>1299</v>
      </c>
      <c r="I9" s="12" t="s">
        <v>1536</v>
      </c>
      <c r="J9" s="12" t="str">
        <f>IF(mailing[[#This Row],[COMPCOUNTRY]]="United States","",mailing[[#This Row],[COMPCOUNTRY]])</f>
        <v/>
      </c>
      <c r="K9" t="s">
        <v>667</v>
      </c>
      <c r="L9" t="s">
        <v>294</v>
      </c>
      <c r="M9" t="s">
        <v>295</v>
      </c>
      <c r="N9" t="s">
        <v>3213</v>
      </c>
      <c r="O9" s="5">
        <v>0.56000000000000005</v>
      </c>
      <c r="P9" t="e">
        <v>#N/A</v>
      </c>
      <c r="Q9" t="str">
        <f>mailing[[#This Row],[CONTACTFIRSTNAME]]&amp;"^"&amp;mailing[[#This Row],[CONTACTLASTNAME]]&amp;"^"&amp;mailing[[#This Row],[Registration]]</f>
        <v>Matt^Brooks^N901SS</v>
      </c>
      <c r="S9" s="22">
        <v>44637</v>
      </c>
    </row>
    <row r="10" spans="1:19" ht="30" x14ac:dyDescent="0.25">
      <c r="A10" t="s">
        <v>181</v>
      </c>
      <c r="B1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Matthew Hogan
ATG Aviation, LLC</v>
      </c>
      <c r="C10" t="s">
        <v>1416</v>
      </c>
      <c r="D10" s="3" t="str">
        <f>mailing[[#This Row],[COMPADDRESS1]]&amp;IF(LEN(mailing[[#This Row],[COMPADDRESS2]])=0,"",CHAR(10)&amp;mailing[[#This Row],[COMPADDRESS2]])</f>
        <v>115 Perry Pl</v>
      </c>
      <c r="E10" t="s">
        <v>2084</v>
      </c>
      <c r="G10" t="s">
        <v>1418</v>
      </c>
      <c r="H10" t="s">
        <v>1419</v>
      </c>
      <c r="I10" s="12" t="s">
        <v>3147</v>
      </c>
      <c r="J10" s="12" t="str">
        <f>IF(mailing[[#This Row],[COMPCOUNTRY]]="United States","",mailing[[#This Row],[COMPCOUNTRY]])</f>
        <v/>
      </c>
      <c r="K10" t="s">
        <v>667</v>
      </c>
      <c r="L10" t="s">
        <v>1420</v>
      </c>
      <c r="M10" t="s">
        <v>1421</v>
      </c>
      <c r="N10" t="s">
        <v>3213</v>
      </c>
      <c r="O10" s="5">
        <v>0.56000000000000005</v>
      </c>
      <c r="P10" t="e">
        <v>#N/A</v>
      </c>
      <c r="Q10" t="str">
        <f>mailing[[#This Row],[CONTACTFIRSTNAME]]&amp;"^"&amp;mailing[[#This Row],[CONTACTLASTNAME]]&amp;"^"&amp;mailing[[#This Row],[Registration]]</f>
        <v>Matthew^Hogan^N511CT</v>
      </c>
      <c r="S10" s="22">
        <v>44637</v>
      </c>
    </row>
    <row r="11" spans="1:19" ht="30" x14ac:dyDescent="0.25">
      <c r="A11" t="s">
        <v>578</v>
      </c>
      <c r="B1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Michael Himes
Benson Legacy, LLC</v>
      </c>
      <c r="C11" t="s">
        <v>579</v>
      </c>
      <c r="D11" s="3" t="str">
        <f>mailing[[#This Row],[COMPADDRESS1]]&amp;IF(LEN(mailing[[#This Row],[COMPADDRESS2]])=0,"",CHAR(10)&amp;mailing[[#This Row],[COMPADDRESS2]])</f>
        <v>7120 Pointe Inverness Way</v>
      </c>
      <c r="E11" t="s">
        <v>1837</v>
      </c>
      <c r="G11" t="s">
        <v>1838</v>
      </c>
      <c r="H11" t="s">
        <v>1591</v>
      </c>
      <c r="I11" s="12" t="s">
        <v>3151</v>
      </c>
      <c r="J11" s="12" t="str">
        <f>IF(mailing[[#This Row],[COMPCOUNTRY]]="United States","",mailing[[#This Row],[COMPCOUNTRY]])</f>
        <v/>
      </c>
      <c r="K11" t="s">
        <v>667</v>
      </c>
      <c r="L11" t="s">
        <v>580</v>
      </c>
      <c r="M11" t="s">
        <v>581</v>
      </c>
      <c r="N11" t="s">
        <v>3213</v>
      </c>
      <c r="O11" s="5">
        <v>0.56000000000000005</v>
      </c>
      <c r="P11" t="e">
        <v>#N/A</v>
      </c>
      <c r="Q11" t="str">
        <f>mailing[[#This Row],[CONTACTFIRSTNAME]]&amp;"^"&amp;mailing[[#This Row],[CONTACTLASTNAME]]&amp;"^"&amp;mailing[[#This Row],[Registration]]</f>
        <v>Michael^Himes^N116NC</v>
      </c>
      <c r="S11" s="22">
        <v>44637</v>
      </c>
    </row>
    <row r="12" spans="1:19" ht="30" x14ac:dyDescent="0.25">
      <c r="A12" t="s">
        <v>695</v>
      </c>
      <c r="B1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Kenneth Hemmelgarn
Blue Flag Two, Ltd.</v>
      </c>
      <c r="C12" t="s">
        <v>697</v>
      </c>
      <c r="D12" s="3" t="str">
        <f>mailing[[#This Row],[COMPADDRESS1]]&amp;IF(LEN(mailing[[#This Row],[COMPADDRESS2]])=0,"",CHAR(10)&amp;mailing[[#This Row],[COMPADDRESS2]])</f>
        <v>PO Box 3806
110 N Main St</v>
      </c>
      <c r="E12" t="s">
        <v>1929</v>
      </c>
      <c r="F12" t="s">
        <v>2148</v>
      </c>
      <c r="G12" t="s">
        <v>1256</v>
      </c>
      <c r="H12" t="s">
        <v>1257</v>
      </c>
      <c r="I12" s="12" t="s">
        <v>3152</v>
      </c>
      <c r="J12" s="12" t="str">
        <f>IF(mailing[[#This Row],[COMPCOUNTRY]]="United States","",mailing[[#This Row],[COMPCOUNTRY]])</f>
        <v/>
      </c>
      <c r="K12" t="s">
        <v>667</v>
      </c>
      <c r="L12" t="s">
        <v>486</v>
      </c>
      <c r="M12" t="s">
        <v>698</v>
      </c>
      <c r="N12" t="s">
        <v>3213</v>
      </c>
      <c r="O12" s="5">
        <v>0.56000000000000005</v>
      </c>
      <c r="P12" t="e">
        <v>#N/A</v>
      </c>
      <c r="Q12" t="str">
        <f>mailing[[#This Row],[CONTACTFIRSTNAME]]&amp;"^"&amp;mailing[[#This Row],[CONTACTLASTNAME]]&amp;"^"&amp;mailing[[#This Row],[Registration]]</f>
        <v>Kenneth^Hemmelgarn^N531GP</v>
      </c>
      <c r="S12" s="22">
        <v>44637</v>
      </c>
    </row>
    <row r="13" spans="1:19" ht="30" x14ac:dyDescent="0.25">
      <c r="A13" t="s">
        <v>44</v>
      </c>
      <c r="B1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Kenneth Palmer
Blue Star Management, LLC</v>
      </c>
      <c r="C13" t="s">
        <v>708</v>
      </c>
      <c r="D13" s="3" t="str">
        <f>mailing[[#This Row],[COMPADDRESS1]]&amp;IF(LEN(mailing[[#This Row],[COMPADDRESS2]])=0,"",CHAR(10)&amp;mailing[[#This Row],[COMPADDRESS2]])</f>
        <v>PO Box 686
11.5 Mile Port St. Nicholas Road</v>
      </c>
      <c r="E13" t="s">
        <v>1930</v>
      </c>
      <c r="F13" t="s">
        <v>1275</v>
      </c>
      <c r="G13" t="s">
        <v>1276</v>
      </c>
      <c r="H13" t="s">
        <v>1277</v>
      </c>
      <c r="I13" s="12" t="s">
        <v>3153</v>
      </c>
      <c r="J13" s="12" t="str">
        <f>IF(mailing[[#This Row],[COMPCOUNTRY]]="United States","",mailing[[#This Row],[COMPCOUNTRY]])</f>
        <v/>
      </c>
      <c r="K13" t="s">
        <v>667</v>
      </c>
      <c r="L13" t="s">
        <v>486</v>
      </c>
      <c r="M13" t="s">
        <v>709</v>
      </c>
      <c r="N13" t="s">
        <v>3214</v>
      </c>
      <c r="O13" s="5">
        <v>0.56000000000000005</v>
      </c>
      <c r="P13" t="e">
        <v>#N/A</v>
      </c>
      <c r="Q13" t="str">
        <f>mailing[[#This Row],[CONTACTFIRSTNAME]]&amp;"^"&amp;mailing[[#This Row],[CONTACTLASTNAME]]&amp;"^"&amp;mailing[[#This Row],[Registration]]</f>
        <v>Kenneth^Palmer^N209AW</v>
      </c>
      <c r="S13" s="22">
        <v>44637</v>
      </c>
    </row>
    <row r="14" spans="1:19" ht="30" x14ac:dyDescent="0.25">
      <c r="A14" t="s">
        <v>104</v>
      </c>
      <c r="B1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Mary Randolph
Bradley Mack Aviation, Inc.</v>
      </c>
      <c r="C14" t="s">
        <v>105</v>
      </c>
      <c r="D14" s="3" t="str">
        <f>mailing[[#This Row],[COMPADDRESS1]]&amp;IF(LEN(mailing[[#This Row],[COMPADDRESS2]])=0,"",CHAR(10)&amp;mailing[[#This Row],[COMPADDRESS2]])</f>
        <v>14747 N Northsight Blvd PMB 433 Ste 111</v>
      </c>
      <c r="E14" t="s">
        <v>2085</v>
      </c>
      <c r="G14" t="s">
        <v>1272</v>
      </c>
      <c r="H14" t="s">
        <v>1269</v>
      </c>
      <c r="I14" s="12" t="s">
        <v>3154</v>
      </c>
      <c r="J14" s="12" t="str">
        <f>IF(mailing[[#This Row],[COMPCOUNTRY]]="United States","",mailing[[#This Row],[COMPCOUNTRY]])</f>
        <v/>
      </c>
      <c r="K14" t="s">
        <v>667</v>
      </c>
      <c r="L14" t="s">
        <v>106</v>
      </c>
      <c r="M14" t="s">
        <v>107</v>
      </c>
      <c r="N14" t="s">
        <v>3215</v>
      </c>
      <c r="O14" s="5">
        <v>0.56000000000000005</v>
      </c>
      <c r="P14" t="e">
        <v>#N/A</v>
      </c>
      <c r="Q14" t="str">
        <f>mailing[[#This Row],[CONTACTFIRSTNAME]]&amp;"^"&amp;mailing[[#This Row],[CONTACTLASTNAME]]&amp;"^"&amp;mailing[[#This Row],[Registration]]</f>
        <v>Mary^Randolph^N150MT</v>
      </c>
      <c r="S14" s="22">
        <v>44637</v>
      </c>
    </row>
    <row r="15" spans="1:19" ht="30" x14ac:dyDescent="0.25">
      <c r="A15" t="s">
        <v>724</v>
      </c>
      <c r="B1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Scott Sanderson
Bravo Zulu G150, LLC</v>
      </c>
      <c r="C15" t="s">
        <v>726</v>
      </c>
      <c r="D15" s="3" t="str">
        <f>mailing[[#This Row],[COMPADDRESS1]]&amp;IF(LEN(mailing[[#This Row],[COMPADDRESS2]])=0,"",CHAR(10)&amp;mailing[[#This Row],[COMPADDRESS2]])</f>
        <v>2186 E Centre Ave</v>
      </c>
      <c r="E15" t="s">
        <v>2086</v>
      </c>
      <c r="G15" t="s">
        <v>1297</v>
      </c>
      <c r="H15" t="s">
        <v>1295</v>
      </c>
      <c r="I15" s="12" t="s">
        <v>3155</v>
      </c>
      <c r="J15" s="12" t="str">
        <f>IF(mailing[[#This Row],[COMPCOUNTRY]]="United States","",mailing[[#This Row],[COMPCOUNTRY]])</f>
        <v/>
      </c>
      <c r="K15" t="s">
        <v>667</v>
      </c>
      <c r="L15" t="s">
        <v>536</v>
      </c>
      <c r="M15" t="s">
        <v>727</v>
      </c>
      <c r="N15" t="s">
        <v>3213</v>
      </c>
      <c r="O15" s="5">
        <v>0.56000000000000005</v>
      </c>
      <c r="P15" t="e">
        <v>#N/A</v>
      </c>
      <c r="Q15" t="str">
        <f>mailing[[#This Row],[CONTACTFIRSTNAME]]&amp;"^"&amp;mailing[[#This Row],[CONTACTLASTNAME]]&amp;"^"&amp;mailing[[#This Row],[Registration]]</f>
        <v>Scott^Sanderson^N5950C</v>
      </c>
      <c r="S15" s="22">
        <v>44637</v>
      </c>
    </row>
    <row r="16" spans="1:19" ht="30" x14ac:dyDescent="0.25">
      <c r="A16" t="s">
        <v>790</v>
      </c>
      <c r="B1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Peter Ehrich
Brulecreek Aviation, LLC</v>
      </c>
      <c r="C16" t="s">
        <v>793</v>
      </c>
      <c r="D16" s="3" t="str">
        <f>mailing[[#This Row],[COMPADDRESS1]]&amp;IF(LEN(mailing[[#This Row],[COMPADDRESS2]])=0,"",CHAR(10)&amp;mailing[[#This Row],[COMPADDRESS2]])</f>
        <v>7 Eagle View Ct</v>
      </c>
      <c r="E16" t="s">
        <v>2087</v>
      </c>
      <c r="G16" t="s">
        <v>1387</v>
      </c>
      <c r="H16" t="s">
        <v>1383</v>
      </c>
      <c r="I16" s="12" t="s">
        <v>3156</v>
      </c>
      <c r="J16" s="12" t="str">
        <f>IF(mailing[[#This Row],[COMPCOUNTRY]]="United States","",mailing[[#This Row],[COMPCOUNTRY]])</f>
        <v/>
      </c>
      <c r="K16" t="s">
        <v>667</v>
      </c>
      <c r="L16" t="s">
        <v>320</v>
      </c>
      <c r="M16" t="s">
        <v>794</v>
      </c>
      <c r="N16" t="s">
        <v>3213</v>
      </c>
      <c r="O16" s="5">
        <v>0.56000000000000005</v>
      </c>
      <c r="P16" t="e">
        <v>#N/A</v>
      </c>
      <c r="Q16" t="str">
        <f>mailing[[#This Row],[CONTACTFIRSTNAME]]&amp;"^"&amp;mailing[[#This Row],[CONTACTLASTNAME]]&amp;"^"&amp;mailing[[#This Row],[Registration]]</f>
        <v>Peter^Ehrich^N100GX</v>
      </c>
      <c r="S16" s="22">
        <v>44637</v>
      </c>
    </row>
    <row r="17" spans="1:19" ht="30" x14ac:dyDescent="0.25">
      <c r="A17" t="s">
        <v>547</v>
      </c>
      <c r="B1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Ronald Johnson
BTI Aviation, LLC</v>
      </c>
      <c r="C17" t="s">
        <v>1802</v>
      </c>
      <c r="D17" s="3" t="str">
        <f>mailing[[#This Row],[COMPADDRESS1]]&amp;IF(LEN(mailing[[#This Row],[COMPADDRESS2]])=0,"",CHAR(10)&amp;mailing[[#This Row],[COMPADDRESS2]])</f>
        <v>1 S Nevada Ave Ste 200</v>
      </c>
      <c r="E17" t="s">
        <v>2088</v>
      </c>
      <c r="G17" t="s">
        <v>1804</v>
      </c>
      <c r="H17" t="s">
        <v>1559</v>
      </c>
      <c r="I17" s="12" t="s">
        <v>1805</v>
      </c>
      <c r="J17" s="12" t="str">
        <f>IF(mailing[[#This Row],[COMPCOUNTRY]]="United States","",mailing[[#This Row],[COMPCOUNTRY]])</f>
        <v/>
      </c>
      <c r="K17" t="s">
        <v>667</v>
      </c>
      <c r="L17" t="s">
        <v>549</v>
      </c>
      <c r="M17" t="s">
        <v>550</v>
      </c>
      <c r="N17" t="s">
        <v>3213</v>
      </c>
      <c r="O17" s="5">
        <v>0.56000000000000005</v>
      </c>
      <c r="P17" t="e">
        <v>#N/A</v>
      </c>
      <c r="Q17" t="str">
        <f>mailing[[#This Row],[CONTACTFIRSTNAME]]&amp;"^"&amp;mailing[[#This Row],[CONTACTLASTNAME]]&amp;"^"&amp;mailing[[#This Row],[Registration]]</f>
        <v>Ronald^Johnson^N730GA</v>
      </c>
      <c r="S17" s="22">
        <v>44637</v>
      </c>
    </row>
    <row r="18" spans="1:19" ht="30" x14ac:dyDescent="0.25">
      <c r="A18" t="s">
        <v>81</v>
      </c>
      <c r="B1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Nathan Keizer
CAF, LLC</v>
      </c>
      <c r="C18" t="s">
        <v>82</v>
      </c>
      <c r="D18" s="3" t="str">
        <f>mailing[[#This Row],[COMPADDRESS1]]&amp;IF(LEN(mailing[[#This Row],[COMPADDRESS2]])=0,"",CHAR(10)&amp;mailing[[#This Row],[COMPADDRESS2]])</f>
        <v>3501 Airport Circle</v>
      </c>
      <c r="E18" t="s">
        <v>1315</v>
      </c>
      <c r="G18" t="s">
        <v>1316</v>
      </c>
      <c r="H18" t="s">
        <v>1237</v>
      </c>
      <c r="I18" s="12" t="s">
        <v>3157</v>
      </c>
      <c r="J18" s="12" t="str">
        <f>IF(mailing[[#This Row],[COMPCOUNTRY]]="United States","",mailing[[#This Row],[COMPCOUNTRY]])</f>
        <v/>
      </c>
      <c r="K18" t="s">
        <v>667</v>
      </c>
      <c r="L18" t="s">
        <v>83</v>
      </c>
      <c r="M18" t="s">
        <v>84</v>
      </c>
      <c r="N18" t="s">
        <v>3216</v>
      </c>
      <c r="O18" s="5">
        <v>0.56000000000000005</v>
      </c>
      <c r="P18" t="e">
        <v>#N/A</v>
      </c>
      <c r="Q18" t="str">
        <f>mailing[[#This Row],[CONTACTFIRSTNAME]]&amp;"^"&amp;mailing[[#This Row],[CONTACTLASTNAME]]&amp;"^"&amp;mailing[[#This Row],[Registration]]</f>
        <v>Nathan^Keizer^N192SW</v>
      </c>
      <c r="S18" s="22">
        <v>44637</v>
      </c>
    </row>
    <row r="19" spans="1:19" ht="30" x14ac:dyDescent="0.25">
      <c r="A19" t="s">
        <v>522</v>
      </c>
      <c r="B1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Saher Rizk
Capital Holdings 210, LLC</v>
      </c>
      <c r="C19" t="s">
        <v>529</v>
      </c>
      <c r="D19" s="3" t="str">
        <f>mailing[[#This Row],[COMPADDRESS1]]&amp;IF(LEN(mailing[[#This Row],[COMPADDRESS2]])=0,"",CHAR(10)&amp;mailing[[#This Row],[COMPADDRESS2]])</f>
        <v>900 Circle 75 Pkwy SE Ste 1660</v>
      </c>
      <c r="E19" t="s">
        <v>2089</v>
      </c>
      <c r="G19" t="s">
        <v>1280</v>
      </c>
      <c r="H19" t="s">
        <v>1224</v>
      </c>
      <c r="I19" s="12" t="s">
        <v>3158</v>
      </c>
      <c r="J19" s="12" t="str">
        <f>IF(mailing[[#This Row],[COMPCOUNTRY]]="United States","",mailing[[#This Row],[COMPCOUNTRY]])</f>
        <v/>
      </c>
      <c r="K19" t="s">
        <v>667</v>
      </c>
      <c r="L19" t="s">
        <v>530</v>
      </c>
      <c r="M19" t="s">
        <v>531</v>
      </c>
      <c r="N19" t="s">
        <v>3213</v>
      </c>
      <c r="O19" s="5">
        <v>0.56000000000000005</v>
      </c>
      <c r="P19">
        <v>10</v>
      </c>
      <c r="Q19" t="str">
        <f>mailing[[#This Row],[CONTACTFIRSTNAME]]&amp;"^"&amp;mailing[[#This Row],[CONTACTLASTNAME]]&amp;"^"&amp;mailing[[#This Row],[Registration]]</f>
        <v>Saher^Rizk^N922LR</v>
      </c>
      <c r="S19" s="22">
        <v>44637</v>
      </c>
    </row>
    <row r="20" spans="1:19" ht="30" x14ac:dyDescent="0.25">
      <c r="A20" t="s">
        <v>152</v>
      </c>
      <c r="B2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Henry Thomas
Clay Lacy Aviation, Inc.</v>
      </c>
      <c r="C20" t="s">
        <v>159</v>
      </c>
      <c r="D20" s="3" t="str">
        <f>mailing[[#This Row],[COMPADDRESS1]]&amp;IF(LEN(mailing[[#This Row],[COMPADDRESS2]])=0,"",CHAR(10)&amp;mailing[[#This Row],[COMPADDRESS2]])</f>
        <v>7435 Valjean Ave
Van Nuys Airport</v>
      </c>
      <c r="E20" t="s">
        <v>2090</v>
      </c>
      <c r="F20" t="s">
        <v>1396</v>
      </c>
      <c r="G20" t="s">
        <v>1397</v>
      </c>
      <c r="H20" t="s">
        <v>1299</v>
      </c>
      <c r="I20" s="12" t="s">
        <v>2727</v>
      </c>
      <c r="J20" s="12" t="str">
        <f>IF(mailing[[#This Row],[COMPCOUNTRY]]="United States","",mailing[[#This Row],[COMPCOUNTRY]])</f>
        <v/>
      </c>
      <c r="K20" t="s">
        <v>667</v>
      </c>
      <c r="L20" t="s">
        <v>160</v>
      </c>
      <c r="M20" t="s">
        <v>161</v>
      </c>
      <c r="N20" t="s">
        <v>3214</v>
      </c>
      <c r="O20" s="5">
        <v>0.56000000000000005</v>
      </c>
      <c r="P20">
        <v>4</v>
      </c>
      <c r="Q20" t="str">
        <f>mailing[[#This Row],[CONTACTFIRSTNAME]]&amp;"^"&amp;mailing[[#This Row],[CONTACTLASTNAME]]&amp;"^"&amp;mailing[[#This Row],[Registration]]</f>
        <v>Henry^Thomas^N787BN</v>
      </c>
      <c r="S20" s="22">
        <v>44637</v>
      </c>
    </row>
    <row r="21" spans="1:19" ht="30" x14ac:dyDescent="0.25">
      <c r="A21" t="s">
        <v>743</v>
      </c>
      <c r="B2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Hatton
Conquest Air, LLC</v>
      </c>
      <c r="C21" t="s">
        <v>745</v>
      </c>
      <c r="D21" s="3" t="str">
        <f>mailing[[#This Row],[COMPADDRESS1]]&amp;IF(LEN(mailing[[#This Row],[COMPADDRESS2]])=0,"",CHAR(10)&amp;mailing[[#This Row],[COMPADDRESS2]])</f>
        <v>1101 Cradduck Rd Ste B</v>
      </c>
      <c r="E21" t="s">
        <v>2091</v>
      </c>
      <c r="G21" t="s">
        <v>1324</v>
      </c>
      <c r="H21" t="s">
        <v>1322</v>
      </c>
      <c r="I21" s="12" t="s">
        <v>3159</v>
      </c>
      <c r="J21" s="12" t="str">
        <f>IF(mailing[[#This Row],[COMPCOUNTRY]]="United States","",mailing[[#This Row],[COMPCOUNTRY]])</f>
        <v/>
      </c>
      <c r="K21" t="s">
        <v>667</v>
      </c>
      <c r="L21" t="s">
        <v>39</v>
      </c>
      <c r="M21" t="s">
        <v>746</v>
      </c>
      <c r="N21" t="s">
        <v>3213</v>
      </c>
      <c r="O21" s="5">
        <v>0.56000000000000005</v>
      </c>
      <c r="P21" t="e">
        <v>#N/A</v>
      </c>
      <c r="Q21" t="str">
        <f>mailing[[#This Row],[CONTACTFIRSTNAME]]&amp;"^"&amp;mailing[[#This Row],[CONTACTLASTNAME]]&amp;"^"&amp;mailing[[#This Row],[Registration]]</f>
        <v>David^Hatton^N1HE</v>
      </c>
      <c r="S21" s="22">
        <v>44637</v>
      </c>
    </row>
    <row r="22" spans="1:19" ht="30" x14ac:dyDescent="0.25">
      <c r="A22" t="s">
        <v>181</v>
      </c>
      <c r="B2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Timothy Corwin
Corwin Brothers, LLC</v>
      </c>
      <c r="C22" t="s">
        <v>822</v>
      </c>
      <c r="D22" s="3" t="str">
        <f>mailing[[#This Row],[COMPADDRESS1]]&amp;IF(LEN(mailing[[#This Row],[COMPADDRESS2]])=0,"",CHAR(10)&amp;mailing[[#This Row],[COMPADDRESS2]])</f>
        <v>PO Box 3005
201 40th St S</v>
      </c>
      <c r="E22" t="s">
        <v>1931</v>
      </c>
      <c r="F22" t="s">
        <v>2149</v>
      </c>
      <c r="G22" t="s">
        <v>1424</v>
      </c>
      <c r="H22" t="s">
        <v>1425</v>
      </c>
      <c r="I22" s="12" t="s">
        <v>3147</v>
      </c>
      <c r="J22" s="12" t="str">
        <f>IF(mailing[[#This Row],[COMPCOUNTRY]]="United States","",mailing[[#This Row],[COMPCOUNTRY]])</f>
        <v/>
      </c>
      <c r="K22" t="s">
        <v>667</v>
      </c>
      <c r="L22" t="s">
        <v>823</v>
      </c>
      <c r="M22" t="s">
        <v>824</v>
      </c>
      <c r="N22" t="s">
        <v>3213</v>
      </c>
      <c r="O22" s="5">
        <v>0.56000000000000005</v>
      </c>
      <c r="P22" t="e">
        <v>#N/A</v>
      </c>
      <c r="Q22" t="str">
        <f>mailing[[#This Row],[CONTACTFIRSTNAME]]&amp;"^"&amp;mailing[[#This Row],[CONTACTLASTNAME]]&amp;"^"&amp;mailing[[#This Row],[Registration]]</f>
        <v>Timothy^Corwin^N511CT</v>
      </c>
      <c r="S22" s="22">
        <v>44637</v>
      </c>
    </row>
    <row r="23" spans="1:19" ht="30" x14ac:dyDescent="0.25">
      <c r="A23" t="s">
        <v>132</v>
      </c>
      <c r="B2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Albert Buccieri
CSM Aviation</v>
      </c>
      <c r="C23" t="s">
        <v>133</v>
      </c>
      <c r="D23" s="3" t="str">
        <f>mailing[[#This Row],[COMPADDRESS1]]&amp;IF(LEN(mailing[[#This Row],[COMPADDRESS2]])=0,"",CHAR(10)&amp;mailing[[#This Row],[COMPADDRESS2]])</f>
        <v>3050 N Winery Ave
Fresno Yosemite International Airport</v>
      </c>
      <c r="E23" t="s">
        <v>2092</v>
      </c>
      <c r="F23" t="s">
        <v>1364</v>
      </c>
      <c r="G23" t="s">
        <v>1365</v>
      </c>
      <c r="H23" t="s">
        <v>1299</v>
      </c>
      <c r="I23" s="12" t="s">
        <v>3160</v>
      </c>
      <c r="J23" s="12" t="str">
        <f>IF(mailing[[#This Row],[COMPCOUNTRY]]="United States","",mailing[[#This Row],[COMPCOUNTRY]])</f>
        <v/>
      </c>
      <c r="K23" t="s">
        <v>667</v>
      </c>
      <c r="L23" t="s">
        <v>134</v>
      </c>
      <c r="M23" t="s">
        <v>135</v>
      </c>
      <c r="N23" t="s">
        <v>3214</v>
      </c>
      <c r="O23" s="5">
        <v>0.56000000000000005</v>
      </c>
      <c r="P23" t="e">
        <v>#N/A</v>
      </c>
      <c r="Q23" t="str">
        <f>mailing[[#This Row],[CONTACTFIRSTNAME]]&amp;"^"&amp;mailing[[#This Row],[CONTACTLASTNAME]]&amp;"^"&amp;mailing[[#This Row],[Registration]]</f>
        <v>Albert^Buccieri^N8821C</v>
      </c>
      <c r="S23" s="22">
        <v>44637</v>
      </c>
    </row>
    <row r="24" spans="1:19" ht="30" x14ac:dyDescent="0.25">
      <c r="A24" t="s">
        <v>305</v>
      </c>
      <c r="B2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Stephen Miles
D&amp;I Transportation, LLC</v>
      </c>
      <c r="C24" t="s">
        <v>306</v>
      </c>
      <c r="D24" s="3" t="str">
        <f>mailing[[#This Row],[COMPADDRESS1]]&amp;IF(LEN(mailing[[#This Row],[COMPADDRESS2]])=0,"",CHAR(10)&amp;mailing[[#This Row],[COMPADDRESS2]])</f>
        <v>2694 W Oxford Loop Ste 150</v>
      </c>
      <c r="E24" t="s">
        <v>2093</v>
      </c>
      <c r="G24" t="s">
        <v>1549</v>
      </c>
      <c r="H24" t="s">
        <v>1511</v>
      </c>
      <c r="I24" s="12" t="s">
        <v>3161</v>
      </c>
      <c r="J24" s="12" t="str">
        <f>IF(mailing[[#This Row],[COMPCOUNTRY]]="United States","",mailing[[#This Row],[COMPCOUNTRY]])</f>
        <v/>
      </c>
      <c r="K24" t="s">
        <v>667</v>
      </c>
      <c r="L24" t="s">
        <v>307</v>
      </c>
      <c r="M24" t="s">
        <v>308</v>
      </c>
      <c r="N24" t="s">
        <v>3213</v>
      </c>
      <c r="O24" s="5">
        <v>0.56000000000000005</v>
      </c>
      <c r="P24" t="e">
        <v>#N/A</v>
      </c>
      <c r="Q24" t="str">
        <f>mailing[[#This Row],[CONTACTFIRSTNAME]]&amp;"^"&amp;mailing[[#This Row],[CONTACTLASTNAME]]&amp;"^"&amp;mailing[[#This Row],[Registration]]</f>
        <v>Stephen^Miles^N469DM</v>
      </c>
      <c r="S24" s="22">
        <v>44637</v>
      </c>
    </row>
    <row r="25" spans="1:19" ht="30" x14ac:dyDescent="0.25">
      <c r="A25" t="s">
        <v>640</v>
      </c>
      <c r="B2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Timon Kaple
DBCT, LLC</v>
      </c>
      <c r="C25" t="s">
        <v>1140</v>
      </c>
      <c r="D25" s="3" t="str">
        <f>mailing[[#This Row],[COMPADDRESS1]]&amp;IF(LEN(mailing[[#This Row],[COMPADDRESS2]])=0,"",CHAR(10)&amp;mailing[[#This Row],[COMPADDRESS2]])</f>
        <v>7620 Market St</v>
      </c>
      <c r="E25" t="s">
        <v>2094</v>
      </c>
      <c r="G25" t="s">
        <v>1888</v>
      </c>
      <c r="H25" t="s">
        <v>1257</v>
      </c>
      <c r="I25" s="12" t="s">
        <v>3162</v>
      </c>
      <c r="J25" s="12" t="str">
        <f>IF(mailing[[#This Row],[COMPCOUNTRY]]="United States","",mailing[[#This Row],[COMPCOUNTRY]])</f>
        <v/>
      </c>
      <c r="K25" t="s">
        <v>667</v>
      </c>
      <c r="L25" t="s">
        <v>1141</v>
      </c>
      <c r="M25" t="s">
        <v>1142</v>
      </c>
      <c r="N25" t="s">
        <v>3217</v>
      </c>
      <c r="O25" s="5">
        <v>0.56000000000000005</v>
      </c>
      <c r="P25" t="e">
        <v>#N/A</v>
      </c>
      <c r="Q25" t="str">
        <f>mailing[[#This Row],[CONTACTFIRSTNAME]]&amp;"^"&amp;mailing[[#This Row],[CONTACTLASTNAME]]&amp;"^"&amp;mailing[[#This Row],[Registration]]</f>
        <v>Timon^Kaple^N1ED</v>
      </c>
      <c r="S25" s="22">
        <v>44637</v>
      </c>
    </row>
    <row r="26" spans="1:19" ht="30" x14ac:dyDescent="0.25">
      <c r="A26" t="s">
        <v>391</v>
      </c>
      <c r="B2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Daniel Doyle
DDMR, LLC</v>
      </c>
      <c r="C26" t="s">
        <v>392</v>
      </c>
      <c r="D26" s="3" t="str">
        <f>mailing[[#This Row],[COMPADDRESS1]]&amp;IF(LEN(mailing[[#This Row],[COMPADDRESS2]])=0,"",CHAR(10)&amp;mailing[[#This Row],[COMPADDRESS2]])</f>
        <v>11201 Corporate Cir N Ste 120</v>
      </c>
      <c r="E26" t="s">
        <v>2095</v>
      </c>
      <c r="G26" t="s">
        <v>1642</v>
      </c>
      <c r="H26" t="s">
        <v>1259</v>
      </c>
      <c r="I26" s="12" t="s">
        <v>3163</v>
      </c>
      <c r="J26" s="12" t="str">
        <f>IF(mailing[[#This Row],[COMPCOUNTRY]]="United States","",mailing[[#This Row],[COMPCOUNTRY]])</f>
        <v/>
      </c>
      <c r="K26" t="s">
        <v>667</v>
      </c>
      <c r="L26" t="s">
        <v>393</v>
      </c>
      <c r="M26" t="s">
        <v>394</v>
      </c>
      <c r="N26" t="s">
        <v>3213</v>
      </c>
      <c r="O26" s="5">
        <v>0.56000000000000005</v>
      </c>
      <c r="P26" t="e">
        <v>#N/A</v>
      </c>
      <c r="Q26" t="str">
        <f>mailing[[#This Row],[CONTACTFIRSTNAME]]&amp;"^"&amp;mailing[[#This Row],[CONTACTLASTNAME]]&amp;"^"&amp;mailing[[#This Row],[Registration]]</f>
        <v>Daniel^Doyle^N3FS</v>
      </c>
      <c r="S26" s="22">
        <v>44637</v>
      </c>
    </row>
    <row r="27" spans="1:19" ht="30" x14ac:dyDescent="0.25">
      <c r="A27" t="s">
        <v>640</v>
      </c>
      <c r="B2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Chuck Eaves
DeBartolo Corporation</v>
      </c>
      <c r="C27" t="s">
        <v>641</v>
      </c>
      <c r="D27" s="3" t="str">
        <f>mailing[[#This Row],[COMPADDRESS1]]&amp;IF(LEN(mailing[[#This Row],[COMPADDRESS2]])=0,"",CHAR(10)&amp;mailing[[#This Row],[COMPADDRESS2]])</f>
        <v>1453 Youngstown Kingsville Rd NE Hngr 2B</v>
      </c>
      <c r="E27" t="s">
        <v>1954</v>
      </c>
      <c r="G27" t="s">
        <v>1885</v>
      </c>
      <c r="H27" t="s">
        <v>1257</v>
      </c>
      <c r="I27" s="12" t="s">
        <v>3162</v>
      </c>
      <c r="J27" s="12" t="str">
        <f>IF(mailing[[#This Row],[COMPCOUNTRY]]="United States","",mailing[[#This Row],[COMPCOUNTRY]])</f>
        <v/>
      </c>
      <c r="K27" t="s">
        <v>667</v>
      </c>
      <c r="L27" t="s">
        <v>642</v>
      </c>
      <c r="M27" t="s">
        <v>643</v>
      </c>
      <c r="N27" t="s">
        <v>3217</v>
      </c>
      <c r="O27" s="5">
        <v>0.56000000000000005</v>
      </c>
      <c r="P27" t="e">
        <v>#N/A</v>
      </c>
      <c r="Q27" t="str">
        <f>mailing[[#This Row],[CONTACTFIRSTNAME]]&amp;"^"&amp;mailing[[#This Row],[CONTACTLASTNAME]]&amp;"^"&amp;mailing[[#This Row],[Registration]]</f>
        <v>Chuck^Eaves^N1ED</v>
      </c>
      <c r="S27" s="22">
        <v>44637</v>
      </c>
    </row>
    <row r="28" spans="1:19" ht="30" x14ac:dyDescent="0.25">
      <c r="A28" t="s">
        <v>50</v>
      </c>
      <c r="B2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John Dewberry
Dewberry Air, LLC</v>
      </c>
      <c r="C28" t="s">
        <v>51</v>
      </c>
      <c r="D28" s="3" t="str">
        <f>mailing[[#This Row],[COMPADDRESS1]]&amp;IF(LEN(mailing[[#This Row],[COMPADDRESS2]])=0,"",CHAR(10)&amp;mailing[[#This Row],[COMPADDRESS2]])</f>
        <v>1545 Peachtree St NE Ste 250</v>
      </c>
      <c r="E28" t="s">
        <v>2096</v>
      </c>
      <c r="G28" t="s">
        <v>1280</v>
      </c>
      <c r="H28" t="s">
        <v>1224</v>
      </c>
      <c r="I28" s="12" t="s">
        <v>3164</v>
      </c>
      <c r="J28" s="12" t="str">
        <f>IF(mailing[[#This Row],[COMPCOUNTRY]]="United States","",mailing[[#This Row],[COMPCOUNTRY]])</f>
        <v/>
      </c>
      <c r="K28" t="s">
        <v>667</v>
      </c>
      <c r="L28" t="s">
        <v>52</v>
      </c>
      <c r="M28" t="s">
        <v>53</v>
      </c>
      <c r="N28" t="s">
        <v>3213</v>
      </c>
      <c r="O28" s="5">
        <v>0.56000000000000005</v>
      </c>
      <c r="P28" t="e">
        <v>#N/A</v>
      </c>
      <c r="Q28" t="str">
        <f>mailing[[#This Row],[CONTACTFIRSTNAME]]&amp;"^"&amp;mailing[[#This Row],[CONTACTLASTNAME]]&amp;"^"&amp;mailing[[#This Row],[Registration]]</f>
        <v>John^Dewberry^N428JD</v>
      </c>
      <c r="S28" s="22">
        <v>44637</v>
      </c>
    </row>
    <row r="29" spans="1:19" ht="30" x14ac:dyDescent="0.25">
      <c r="A29" t="s">
        <v>20</v>
      </c>
      <c r="B2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Robert (J.R.) Dodson
Dodson International Parts, Inc.</v>
      </c>
      <c r="C29" t="s">
        <v>21</v>
      </c>
      <c r="D29" s="3" t="str">
        <f>mailing[[#This Row],[COMPADDRESS1]]&amp;IF(LEN(mailing[[#This Row],[COMPADDRESS2]])=0,"",CHAR(10)&amp;mailing[[#This Row],[COMPADDRESS2]])</f>
        <v>2155 Vermont Rd</v>
      </c>
      <c r="E29" t="s">
        <v>2097</v>
      </c>
      <c r="G29" t="s">
        <v>1239</v>
      </c>
      <c r="H29" t="s">
        <v>1237</v>
      </c>
      <c r="I29" s="12" t="s">
        <v>1240</v>
      </c>
      <c r="J29" s="12" t="str">
        <f>IF(mailing[[#This Row],[COMPCOUNTRY]]="United States","",mailing[[#This Row],[COMPCOUNTRY]])</f>
        <v/>
      </c>
      <c r="K29" t="s">
        <v>667</v>
      </c>
      <c r="L29" t="s">
        <v>22</v>
      </c>
      <c r="M29" t="s">
        <v>23</v>
      </c>
      <c r="N29" t="s">
        <v>3213</v>
      </c>
      <c r="O29" s="5">
        <v>0.56000000000000005</v>
      </c>
      <c r="P29">
        <v>2</v>
      </c>
      <c r="Q29" t="str">
        <f>mailing[[#This Row],[CONTACTFIRSTNAME]]&amp;"^"&amp;mailing[[#This Row],[CONTACTLASTNAME]]&amp;"^"&amp;mailing[[#This Row],[Registration]]</f>
        <v>Robert^(J.R.) Dodson^N7476C</v>
      </c>
      <c r="S29" s="22">
        <v>44637</v>
      </c>
    </row>
    <row r="30" spans="1:19" ht="30" x14ac:dyDescent="0.25">
      <c r="A30" t="s">
        <v>880</v>
      </c>
      <c r="B3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Bob Schrock
Drury Development Corporation</v>
      </c>
      <c r="C30" t="s">
        <v>882</v>
      </c>
      <c r="D30" s="3" t="str">
        <f>mailing[[#This Row],[COMPADDRESS1]]&amp;IF(LEN(mailing[[#This Row],[COMPADDRESS2]])=0,"",CHAR(10)&amp;mailing[[#This Row],[COMPADDRESS2]])</f>
        <v>13075 Manchester Rd # 200</v>
      </c>
      <c r="E30" t="s">
        <v>2098</v>
      </c>
      <c r="G30" t="s">
        <v>1503</v>
      </c>
      <c r="H30" t="s">
        <v>1501</v>
      </c>
      <c r="I30" s="12" t="s">
        <v>3165</v>
      </c>
      <c r="J30" s="12" t="str">
        <f>IF(mailing[[#This Row],[COMPCOUNTRY]]="United States","",mailing[[#This Row],[COMPCOUNTRY]])</f>
        <v/>
      </c>
      <c r="K30" t="s">
        <v>667</v>
      </c>
      <c r="L30" t="s">
        <v>1504</v>
      </c>
      <c r="M30" t="s">
        <v>1505</v>
      </c>
      <c r="N30" t="s">
        <v>3214</v>
      </c>
      <c r="O30" s="5">
        <v>0.56000000000000005</v>
      </c>
      <c r="P30" t="e">
        <v>#N/A</v>
      </c>
      <c r="Q30" t="str">
        <f>mailing[[#This Row],[CONTACTFIRSTNAME]]&amp;"^"&amp;mailing[[#This Row],[CONTACTLASTNAME]]&amp;"^"&amp;mailing[[#This Row],[Registration]]</f>
        <v>Bob^Schrock^N650DH, N651DH</v>
      </c>
      <c r="S30" s="22">
        <v>44637</v>
      </c>
    </row>
    <row r="31" spans="1:19" ht="30" x14ac:dyDescent="0.25">
      <c r="A31" t="s">
        <v>880</v>
      </c>
      <c r="B3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Larry Hasselfeld
Drury Development Corporation</v>
      </c>
      <c r="C31" t="s">
        <v>882</v>
      </c>
      <c r="D31" s="3" t="str">
        <f>mailing[[#This Row],[COMPADDRESS1]]&amp;IF(LEN(mailing[[#This Row],[COMPADDRESS2]])=0,"",CHAR(10)&amp;mailing[[#This Row],[COMPADDRESS2]])</f>
        <v>13075 Manchester Rd # 200</v>
      </c>
      <c r="E31" t="s">
        <v>2098</v>
      </c>
      <c r="G31" t="s">
        <v>1503</v>
      </c>
      <c r="H31" t="s">
        <v>1501</v>
      </c>
      <c r="I31" s="12" t="s">
        <v>3165</v>
      </c>
      <c r="J31" s="12" t="str">
        <f>IF(mailing[[#This Row],[COMPCOUNTRY]]="United States","",mailing[[#This Row],[COMPCOUNTRY]])</f>
        <v/>
      </c>
      <c r="K31" t="s">
        <v>667</v>
      </c>
      <c r="L31" t="s">
        <v>1506</v>
      </c>
      <c r="M31" t="s">
        <v>1507</v>
      </c>
      <c r="N31" t="s">
        <v>3214</v>
      </c>
      <c r="O31" s="5">
        <v>0.56000000000000005</v>
      </c>
      <c r="P31" t="e">
        <v>#N/A</v>
      </c>
      <c r="Q31" t="str">
        <f>mailing[[#This Row],[CONTACTFIRSTNAME]]&amp;"^"&amp;mailing[[#This Row],[CONTACTLASTNAME]]&amp;"^"&amp;mailing[[#This Row],[Registration]]</f>
        <v>Larry^Hasselfeld^N650DH, N651DH</v>
      </c>
      <c r="S31" s="22">
        <v>44637</v>
      </c>
    </row>
    <row r="32" spans="1:19" ht="30" x14ac:dyDescent="0.25">
      <c r="A32" t="s">
        <v>617</v>
      </c>
      <c r="B3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Daniel Jones
Encore Wire Corporation</v>
      </c>
      <c r="C32" t="s">
        <v>618</v>
      </c>
      <c r="D32" s="3" t="str">
        <f>mailing[[#This Row],[COMPADDRESS1]]&amp;IF(LEN(mailing[[#This Row],[COMPADDRESS2]])=0,"",CHAR(10)&amp;mailing[[#This Row],[COMPADDRESS2]])</f>
        <v>PO Box 1149
1329 Millwood Rd</v>
      </c>
      <c r="E32" t="s">
        <v>1926</v>
      </c>
      <c r="F32" t="s">
        <v>2150</v>
      </c>
      <c r="G32" t="s">
        <v>1872</v>
      </c>
      <c r="H32" t="s">
        <v>1236</v>
      </c>
      <c r="I32" s="12" t="s">
        <v>3166</v>
      </c>
      <c r="J32" s="12" t="str">
        <f>IF(mailing[[#This Row],[COMPCOUNTRY]]="United States","",mailing[[#This Row],[COMPCOUNTRY]])</f>
        <v/>
      </c>
      <c r="K32" t="s">
        <v>667</v>
      </c>
      <c r="L32" t="s">
        <v>393</v>
      </c>
      <c r="M32" t="s">
        <v>619</v>
      </c>
      <c r="N32" t="s">
        <v>3213</v>
      </c>
      <c r="O32" s="5">
        <v>0.56000000000000005</v>
      </c>
      <c r="P32" t="e">
        <v>#N/A</v>
      </c>
      <c r="Q32" t="str">
        <f>mailing[[#This Row],[CONTACTFIRSTNAME]]&amp;"^"&amp;mailing[[#This Row],[CONTACTLASTNAME]]&amp;"^"&amp;mailing[[#This Row],[Registration]]</f>
        <v>Daniel^Jones^N23EW</v>
      </c>
      <c r="S32" s="22">
        <v>44637</v>
      </c>
    </row>
    <row r="33" spans="1:19" ht="30" x14ac:dyDescent="0.25">
      <c r="A33" t="s">
        <v>300</v>
      </c>
      <c r="B3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Roberts
Excel Group Services, Inc.</v>
      </c>
      <c r="C33" t="s">
        <v>301</v>
      </c>
      <c r="D33" s="3" t="str">
        <f>mailing[[#This Row],[COMPADDRESS1]]&amp;IF(LEN(mailing[[#This Row],[COMPADDRESS2]])=0,"",CHAR(10)&amp;mailing[[#This Row],[COMPADDRESS2]])</f>
        <v>8641 United Plaza Blvd Ste 102</v>
      </c>
      <c r="E33" t="s">
        <v>2099</v>
      </c>
      <c r="G33" t="s">
        <v>1545</v>
      </c>
      <c r="H33" t="s">
        <v>1543</v>
      </c>
      <c r="I33" s="12" t="s">
        <v>3167</v>
      </c>
      <c r="J33" s="12" t="str">
        <f>IF(mailing[[#This Row],[COMPCOUNTRY]]="United States","",mailing[[#This Row],[COMPCOUNTRY]])</f>
        <v/>
      </c>
      <c r="K33" t="s">
        <v>667</v>
      </c>
      <c r="L33" t="s">
        <v>39</v>
      </c>
      <c r="M33" t="s">
        <v>302</v>
      </c>
      <c r="N33" t="s">
        <v>3213</v>
      </c>
      <c r="O33" s="5">
        <v>0.56000000000000005</v>
      </c>
      <c r="P33" t="e">
        <v>#N/A</v>
      </c>
      <c r="Q33" t="str">
        <f>mailing[[#This Row],[CONTACTFIRSTNAME]]&amp;"^"&amp;mailing[[#This Row],[CONTACTLASTNAME]]&amp;"^"&amp;mailing[[#This Row],[Registration]]</f>
        <v>David^Roberts^N546MM</v>
      </c>
      <c r="S33" s="22">
        <v>44637</v>
      </c>
    </row>
    <row r="34" spans="1:19" ht="30" x14ac:dyDescent="0.25">
      <c r="A34" t="s">
        <v>781</v>
      </c>
      <c r="B3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Bohr
Executive Capital Corporation</v>
      </c>
      <c r="C34" t="s">
        <v>1370</v>
      </c>
      <c r="D34" s="3" t="str">
        <f>mailing[[#This Row],[COMPADDRESS1]]&amp;IF(LEN(mailing[[#This Row],[COMPADDRESS2]])=0,"",CHAR(10)&amp;mailing[[#This Row],[COMPADDRESS2]])</f>
        <v>47W210 US Highway 30</v>
      </c>
      <c r="E34" t="s">
        <v>1956</v>
      </c>
      <c r="G34" t="s">
        <v>1372</v>
      </c>
      <c r="H34" t="s">
        <v>1318</v>
      </c>
      <c r="I34" s="12" t="s">
        <v>3168</v>
      </c>
      <c r="J34" s="12" t="str">
        <f>IF(mailing[[#This Row],[COMPCOUNTRY]]="United States","",mailing[[#This Row],[COMPCOUNTRY]])</f>
        <v/>
      </c>
      <c r="K34" t="s">
        <v>667</v>
      </c>
      <c r="L34" t="s">
        <v>39</v>
      </c>
      <c r="M34" t="s">
        <v>1373</v>
      </c>
      <c r="N34" t="s">
        <v>3213</v>
      </c>
      <c r="O34" s="5">
        <v>0.56000000000000005</v>
      </c>
      <c r="P34" t="e">
        <v>#N/A</v>
      </c>
      <c r="Q34" t="str">
        <f>mailing[[#This Row],[CONTACTFIRSTNAME]]&amp;"^"&amp;mailing[[#This Row],[CONTACTLASTNAME]]&amp;"^"&amp;mailing[[#This Row],[Registration]]</f>
        <v>David^Bohr^N100SR</v>
      </c>
      <c r="S34" s="22">
        <v>44637</v>
      </c>
    </row>
    <row r="35" spans="1:19" ht="30" x14ac:dyDescent="0.25">
      <c r="A35" t="s">
        <v>110</v>
      </c>
      <c r="B3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Andrew Muxlow
Family Tree Farms Aviation, LLC</v>
      </c>
      <c r="C35" t="s">
        <v>766</v>
      </c>
      <c r="D35" s="3" t="str">
        <f>mailing[[#This Row],[COMPADDRESS1]]&amp;IF(LEN(mailing[[#This Row],[COMPADDRESS2]])=0,"",CHAR(10)&amp;mailing[[#This Row],[COMPADDRESS2]])</f>
        <v>PO Box 396</v>
      </c>
      <c r="E35" t="s">
        <v>1932</v>
      </c>
      <c r="G35" t="s">
        <v>1347</v>
      </c>
      <c r="H35" t="s">
        <v>1299</v>
      </c>
      <c r="I35" s="12" t="s">
        <v>3169</v>
      </c>
      <c r="J35" s="12" t="str">
        <f>IF(mailing[[#This Row],[COMPCOUNTRY]]="United States","",mailing[[#This Row],[COMPCOUNTRY]])</f>
        <v/>
      </c>
      <c r="K35" t="s">
        <v>667</v>
      </c>
      <c r="L35" t="s">
        <v>200</v>
      </c>
      <c r="M35" t="s">
        <v>767</v>
      </c>
      <c r="N35" t="s">
        <v>3213</v>
      </c>
      <c r="O35" s="5">
        <v>0.56000000000000005</v>
      </c>
      <c r="P35" t="e">
        <v>#N/A</v>
      </c>
      <c r="Q35" t="str">
        <f>mailing[[#This Row],[CONTACTFIRSTNAME]]&amp;"^"&amp;mailing[[#This Row],[CONTACTLASTNAME]]&amp;"^"&amp;mailing[[#This Row],[Registration]]</f>
        <v>Andrew^Muxlow^N705AK</v>
      </c>
      <c r="S35" s="22">
        <v>44637</v>
      </c>
    </row>
    <row r="36" spans="1:19" ht="30" x14ac:dyDescent="0.25">
      <c r="A36" t="s">
        <v>277</v>
      </c>
      <c r="B3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Frederick Martin
FKM Enterprises, LLC</v>
      </c>
      <c r="C36" t="s">
        <v>278</v>
      </c>
      <c r="D36" s="3" t="str">
        <f>mailing[[#This Row],[COMPADDRESS1]]&amp;IF(LEN(mailing[[#This Row],[COMPADDRESS2]])=0,"",CHAR(10)&amp;mailing[[#This Row],[COMPADDRESS2]])</f>
        <v>29 Pine Rd</v>
      </c>
      <c r="E36" t="s">
        <v>2100</v>
      </c>
      <c r="G36" t="s">
        <v>1520</v>
      </c>
      <c r="H36" t="s">
        <v>1518</v>
      </c>
      <c r="I36" s="12" t="s">
        <v>1521</v>
      </c>
      <c r="J36" s="12" t="str">
        <f>IF(mailing[[#This Row],[COMPCOUNTRY]]="United States","",mailing[[#This Row],[COMPCOUNTRY]])</f>
        <v/>
      </c>
      <c r="K36" t="s">
        <v>667</v>
      </c>
      <c r="L36" t="s">
        <v>279</v>
      </c>
      <c r="M36" t="s">
        <v>280</v>
      </c>
      <c r="N36" t="s">
        <v>3213</v>
      </c>
      <c r="O36" s="5">
        <v>0.56000000000000005</v>
      </c>
      <c r="P36" t="e">
        <v>#N/A</v>
      </c>
      <c r="Q36" t="str">
        <f>mailing[[#This Row],[CONTACTFIRSTNAME]]&amp;"^"&amp;mailing[[#This Row],[CONTACTLASTNAME]]&amp;"^"&amp;mailing[[#This Row],[Registration]]</f>
        <v>Frederick^Martin^N581SF</v>
      </c>
      <c r="S36" s="22">
        <v>44637</v>
      </c>
    </row>
    <row r="37" spans="1:19" ht="30" x14ac:dyDescent="0.25">
      <c r="A37" t="s">
        <v>1901</v>
      </c>
      <c r="B3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John Lohmueller
Flowers Foods, Inc.</v>
      </c>
      <c r="C37" t="s">
        <v>1808</v>
      </c>
      <c r="D37" s="3" t="str">
        <f>mailing[[#This Row],[COMPADDRESS1]]&amp;IF(LEN(mailing[[#This Row],[COMPADDRESS2]])=0,"",CHAR(10)&amp;mailing[[#This Row],[COMPADDRESS2]])</f>
        <v>3507 Flowers Hanger Rd</v>
      </c>
      <c r="E37" t="s">
        <v>2101</v>
      </c>
      <c r="G37" t="s">
        <v>1810</v>
      </c>
      <c r="H37" t="s">
        <v>1224</v>
      </c>
      <c r="I37" s="12" t="s">
        <v>3170</v>
      </c>
      <c r="J37" s="12" t="str">
        <f>IF(mailing[[#This Row],[COMPCOUNTRY]]="United States","",mailing[[#This Row],[COMPCOUNTRY]])</f>
        <v/>
      </c>
      <c r="K37" t="s">
        <v>667</v>
      </c>
      <c r="L37" t="s">
        <v>52</v>
      </c>
      <c r="M37" t="s">
        <v>1812</v>
      </c>
      <c r="N37" t="s">
        <v>3213</v>
      </c>
      <c r="O37" s="5">
        <v>0.56000000000000005</v>
      </c>
      <c r="P37" t="e">
        <v>#N/A</v>
      </c>
      <c r="Q37" t="str">
        <f>mailing[[#This Row],[CONTACTFIRSTNAME]]&amp;"^"&amp;mailing[[#This Row],[CONTACTLASTNAME]]&amp;"^"&amp;mailing[[#This Row],[Registration]]</f>
        <v>John^Lohmueller^N13WF, N12WF</v>
      </c>
      <c r="S37" s="22">
        <v>44637</v>
      </c>
    </row>
    <row r="38" spans="1:19" ht="30" x14ac:dyDescent="0.25">
      <c r="A38" t="s">
        <v>812</v>
      </c>
      <c r="B3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Sandie Tillotson
Flying Bar B, LLC</v>
      </c>
      <c r="C38" t="s">
        <v>814</v>
      </c>
      <c r="D38" s="3" t="str">
        <f>mailing[[#This Row],[COMPADDRESS1]]&amp;IF(LEN(mailing[[#This Row],[COMPADDRESS2]])=0,"",CHAR(10)&amp;mailing[[#This Row],[COMPADDRESS2]])</f>
        <v>3500 E Deer Hollow Dr</v>
      </c>
      <c r="E38" t="s">
        <v>2102</v>
      </c>
      <c r="G38" t="s">
        <v>1404</v>
      </c>
      <c r="H38" t="s">
        <v>1383</v>
      </c>
      <c r="I38" s="12" t="s">
        <v>3171</v>
      </c>
      <c r="J38" s="12" t="str">
        <f>IF(mailing[[#This Row],[COMPCOUNTRY]]="United States","",mailing[[#This Row],[COMPCOUNTRY]])</f>
        <v/>
      </c>
      <c r="K38" t="s">
        <v>667</v>
      </c>
      <c r="L38" t="s">
        <v>815</v>
      </c>
      <c r="M38" t="s">
        <v>816</v>
      </c>
      <c r="N38" t="s">
        <v>3213</v>
      </c>
      <c r="O38" s="5">
        <v>0.56000000000000005</v>
      </c>
      <c r="P38" t="e">
        <v>#N/A</v>
      </c>
      <c r="Q38" t="str">
        <f>mailing[[#This Row],[CONTACTFIRSTNAME]]&amp;"^"&amp;mailing[[#This Row],[CONTACTLASTNAME]]&amp;"^"&amp;mailing[[#This Row],[Registration]]</f>
        <v>Sandie^Tillotson^N928ST</v>
      </c>
      <c r="S38" s="22">
        <v>44637</v>
      </c>
    </row>
    <row r="39" spans="1:19" ht="45" x14ac:dyDescent="0.25">
      <c r="A39" t="s">
        <v>498</v>
      </c>
      <c r="B3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Colby Nitterhouse
Franklin Transportation Group, LLC</v>
      </c>
      <c r="C39" t="s">
        <v>1755</v>
      </c>
      <c r="D39" s="3" t="str">
        <f>mailing[[#This Row],[COMPADDRESS1]]&amp;IF(LEN(mailing[[#This Row],[COMPADDRESS2]])=0,"",CHAR(10)&amp;mailing[[#This Row],[COMPADDRESS2]])</f>
        <v>900 Kriner Rd, Ste 1</v>
      </c>
      <c r="E39" t="s">
        <v>2103</v>
      </c>
      <c r="G39" t="s">
        <v>1757</v>
      </c>
      <c r="H39" t="s">
        <v>1708</v>
      </c>
      <c r="I39" s="12" t="s">
        <v>3148</v>
      </c>
      <c r="J39" s="12" t="str">
        <f>IF(mailing[[#This Row],[COMPCOUNTRY]]="United States","",mailing[[#This Row],[COMPCOUNTRY]])</f>
        <v/>
      </c>
      <c r="K39" t="s">
        <v>667</v>
      </c>
      <c r="L39" t="s">
        <v>1758</v>
      </c>
      <c r="M39" t="s">
        <v>1759</v>
      </c>
      <c r="N39" t="s">
        <v>3213</v>
      </c>
      <c r="O39" s="5">
        <v>0.56000000000000005</v>
      </c>
      <c r="P39" t="e">
        <v>#N/A</v>
      </c>
      <c r="Q39" t="str">
        <f>mailing[[#This Row],[CONTACTFIRSTNAME]]&amp;"^"&amp;mailing[[#This Row],[CONTACTLASTNAME]]&amp;"^"&amp;mailing[[#This Row],[Registration]]</f>
        <v>Colby^Nitterhouse^N20TW</v>
      </c>
      <c r="S39" s="22">
        <v>44637</v>
      </c>
    </row>
    <row r="40" spans="1:19" ht="45" x14ac:dyDescent="0.25">
      <c r="A40" t="s">
        <v>978</v>
      </c>
      <c r="B4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Kevin Jones
Frank's Management Company, LLC</v>
      </c>
      <c r="C40" t="s">
        <v>1653</v>
      </c>
      <c r="D40" s="3" t="str">
        <f>mailing[[#This Row],[COMPADDRESS1]]&amp;IF(LEN(mailing[[#This Row],[COMPADDRESS2]])=0,"",CHAR(10)&amp;mailing[[#This Row],[COMPADDRESS2]])</f>
        <v>6132 Charles Lindberg Dr</v>
      </c>
      <c r="E40" t="s">
        <v>2104</v>
      </c>
      <c r="G40" t="s">
        <v>1655</v>
      </c>
      <c r="H40" t="s">
        <v>1543</v>
      </c>
      <c r="I40" s="12" t="s">
        <v>3172</v>
      </c>
      <c r="J40" s="12" t="str">
        <f>IF(mailing[[#This Row],[COMPCOUNTRY]]="United States","",mailing[[#This Row],[COMPCOUNTRY]])</f>
        <v/>
      </c>
      <c r="K40" t="s">
        <v>667</v>
      </c>
      <c r="L40" t="s">
        <v>32</v>
      </c>
      <c r="M40" t="s">
        <v>619</v>
      </c>
      <c r="N40" t="s">
        <v>3213</v>
      </c>
      <c r="O40" s="5">
        <v>0.56000000000000005</v>
      </c>
      <c r="P40" t="e">
        <v>#N/A</v>
      </c>
      <c r="Q40" t="str">
        <f>mailing[[#This Row],[CONTACTFIRSTNAME]]&amp;"^"&amp;mailing[[#This Row],[CONTACTLASTNAME]]&amp;"^"&amp;mailing[[#This Row],[Registration]]</f>
        <v>Kevin^Jones^N700FA</v>
      </c>
      <c r="S40" s="22">
        <v>44637</v>
      </c>
    </row>
    <row r="41" spans="1:19" ht="30" x14ac:dyDescent="0.25">
      <c r="A41" t="s">
        <v>671</v>
      </c>
      <c r="B4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Christopher Scerri
Full Send Aviation, LLC</v>
      </c>
      <c r="C41" t="s">
        <v>673</v>
      </c>
      <c r="D41" s="3" t="str">
        <f>mailing[[#This Row],[COMPADDRESS1]]&amp;IF(LEN(mailing[[#This Row],[COMPADDRESS2]])=0,"",CHAR(10)&amp;mailing[[#This Row],[COMPADDRESS2]])</f>
        <v>190 Raleigh St</v>
      </c>
      <c r="E41" t="s">
        <v>2105</v>
      </c>
      <c r="G41" t="s">
        <v>1231</v>
      </c>
      <c r="H41" t="s">
        <v>1229</v>
      </c>
      <c r="I41" s="12" t="s">
        <v>3173</v>
      </c>
      <c r="J41" s="12" t="str">
        <f>IF(mailing[[#This Row],[COMPCOUNTRY]]="United States","",mailing[[#This Row],[COMPCOUNTRY]])</f>
        <v/>
      </c>
      <c r="K41" t="s">
        <v>667</v>
      </c>
      <c r="L41" t="s">
        <v>674</v>
      </c>
      <c r="M41" t="s">
        <v>675</v>
      </c>
      <c r="N41" t="s">
        <v>3213</v>
      </c>
      <c r="O41" s="5">
        <v>0.56000000000000005</v>
      </c>
      <c r="P41" t="e">
        <v>#N/A</v>
      </c>
      <c r="Q41" t="str">
        <f>mailing[[#This Row],[CONTACTFIRSTNAME]]&amp;"^"&amp;mailing[[#This Row],[CONTACTLASTNAME]]&amp;"^"&amp;mailing[[#This Row],[Registration]]</f>
        <v>Christopher^Scerri^N703HA</v>
      </c>
      <c r="S41" s="22">
        <v>44637</v>
      </c>
    </row>
    <row r="42" spans="1:19" ht="30" x14ac:dyDescent="0.25">
      <c r="A42" t="s">
        <v>781</v>
      </c>
      <c r="B4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Steven Rayman
G-150 Trust</v>
      </c>
      <c r="C42" t="s">
        <v>1374</v>
      </c>
      <c r="D42" s="3" t="str">
        <f>mailing[[#This Row],[COMPADDRESS1]]&amp;IF(LEN(mailing[[#This Row],[COMPADDRESS2]])=0,"",CHAR(10)&amp;mailing[[#This Row],[COMPADDRESS2]])</f>
        <v>47W210 US Highway 30</v>
      </c>
      <c r="E42" t="s">
        <v>1956</v>
      </c>
      <c r="G42" t="s">
        <v>1372</v>
      </c>
      <c r="H42" t="s">
        <v>1318</v>
      </c>
      <c r="I42" s="12" t="s">
        <v>3168</v>
      </c>
      <c r="J42" s="12" t="str">
        <f>IF(mailing[[#This Row],[COMPCOUNTRY]]="United States","",mailing[[#This Row],[COMPCOUNTRY]])</f>
        <v/>
      </c>
      <c r="K42" t="s">
        <v>667</v>
      </c>
      <c r="L42" t="s">
        <v>1376</v>
      </c>
      <c r="M42" t="s">
        <v>1377</v>
      </c>
      <c r="N42" t="s">
        <v>3213</v>
      </c>
      <c r="O42" s="5">
        <v>0.56000000000000005</v>
      </c>
      <c r="P42" t="e">
        <v>#N/A</v>
      </c>
      <c r="Q42" t="str">
        <f>mailing[[#This Row],[CONTACTFIRSTNAME]]&amp;"^"&amp;mailing[[#This Row],[CONTACTLASTNAME]]&amp;"^"&amp;mailing[[#This Row],[Registration]]</f>
        <v>Steven^Rayman^N100SR</v>
      </c>
      <c r="S42" s="22">
        <v>44637</v>
      </c>
    </row>
    <row r="43" spans="1:19" ht="30" x14ac:dyDescent="0.25">
      <c r="A43" t="s">
        <v>349</v>
      </c>
      <c r="B4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Roman Fleysher
GAINSCO, Inc.</v>
      </c>
      <c r="C43" t="s">
        <v>350</v>
      </c>
      <c r="D43" s="3" t="str">
        <f>mailing[[#This Row],[COMPADDRESS1]]&amp;IF(LEN(mailing[[#This Row],[COMPADDRESS2]])=0,"",CHAR(10)&amp;mailing[[#This Row],[COMPADDRESS2]])</f>
        <v>PO Box 199023
3333 Lee Pky Ste 1200</v>
      </c>
      <c r="E43" t="s">
        <v>1934</v>
      </c>
      <c r="F43" t="s">
        <v>2159</v>
      </c>
      <c r="G43" t="s">
        <v>1617</v>
      </c>
      <c r="H43" t="s">
        <v>1236</v>
      </c>
      <c r="I43" s="12" t="s">
        <v>3174</v>
      </c>
      <c r="J43" s="12" t="str">
        <f>IF(mailing[[#This Row],[COMPCOUNTRY]]="United States","",mailing[[#This Row],[COMPCOUNTRY]])</f>
        <v/>
      </c>
      <c r="K43" t="s">
        <v>667</v>
      </c>
      <c r="L43" t="s">
        <v>351</v>
      </c>
      <c r="M43" t="s">
        <v>352</v>
      </c>
      <c r="N43" t="s">
        <v>3218</v>
      </c>
      <c r="O43" s="5">
        <v>0.56000000000000005</v>
      </c>
      <c r="P43" t="e">
        <v>#N/A</v>
      </c>
      <c r="Q43" t="str">
        <f>mailing[[#This Row],[CONTACTFIRSTNAME]]&amp;"^"&amp;mailing[[#This Row],[CONTACTLASTNAME]]&amp;"^"&amp;mailing[[#This Row],[Registration]]</f>
        <v>Roman^Fleysher^N365SS</v>
      </c>
      <c r="S43" s="22">
        <v>44637</v>
      </c>
    </row>
    <row r="44" spans="1:19" ht="30" x14ac:dyDescent="0.25">
      <c r="A44" t="s">
        <v>368</v>
      </c>
      <c r="B4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KC Ihlefeld
Gama Aviation, LLC</v>
      </c>
      <c r="C44" t="s">
        <v>369</v>
      </c>
      <c r="D44" s="3" t="str">
        <f>mailing[[#This Row],[COMPADDRESS1]]&amp;IF(LEN(mailing[[#This Row],[COMPADDRESS2]])=0,"",CHAR(10)&amp;mailing[[#This Row],[COMPADDRESS2]])</f>
        <v>2 Corporate Dr Ste 1050</v>
      </c>
      <c r="E44" t="s">
        <v>2106</v>
      </c>
      <c r="G44" t="s">
        <v>1628</v>
      </c>
      <c r="H44" t="s">
        <v>1629</v>
      </c>
      <c r="I44" s="12" t="s">
        <v>3175</v>
      </c>
      <c r="J44" s="12" t="str">
        <f>IF(mailing[[#This Row],[COMPCOUNTRY]]="United States","",mailing[[#This Row],[COMPCOUNTRY]])</f>
        <v/>
      </c>
      <c r="K44" t="s">
        <v>667</v>
      </c>
      <c r="L44" t="s">
        <v>376</v>
      </c>
      <c r="M44" t="s">
        <v>377</v>
      </c>
      <c r="N44" t="s">
        <v>3213</v>
      </c>
      <c r="O44" s="5">
        <v>0.56000000000000005</v>
      </c>
      <c r="P44">
        <v>6</v>
      </c>
      <c r="Q44" t="str">
        <f>mailing[[#This Row],[CONTACTFIRSTNAME]]&amp;"^"&amp;mailing[[#This Row],[CONTACTLASTNAME]]&amp;"^"&amp;mailing[[#This Row],[Registration]]</f>
        <v>KC^Ihlefeld^N819AM</v>
      </c>
      <c r="S44" s="22">
        <v>44637</v>
      </c>
    </row>
    <row r="45" spans="1:19" ht="30" x14ac:dyDescent="0.25">
      <c r="A45" t="s">
        <v>805</v>
      </c>
      <c r="B4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Penney
Gator One Air, LLC</v>
      </c>
      <c r="C45" t="s">
        <v>807</v>
      </c>
      <c r="D45" s="3" t="str">
        <f>mailing[[#This Row],[COMPADDRESS1]]&amp;IF(LEN(mailing[[#This Row],[COMPADDRESS2]])=0,"",CHAR(10)&amp;mailing[[#This Row],[COMPADDRESS2]])</f>
        <v>618 Gulf Shore Dr</v>
      </c>
      <c r="E45" t="s">
        <v>2107</v>
      </c>
      <c r="G45" t="s">
        <v>1393</v>
      </c>
      <c r="H45" t="s">
        <v>1259</v>
      </c>
      <c r="I45" s="12" t="s">
        <v>3176</v>
      </c>
      <c r="J45" s="12" t="str">
        <f>IF(mailing[[#This Row],[COMPCOUNTRY]]="United States","",mailing[[#This Row],[COMPCOUNTRY]])</f>
        <v/>
      </c>
      <c r="K45" t="s">
        <v>667</v>
      </c>
      <c r="L45" t="s">
        <v>39</v>
      </c>
      <c r="M45" t="s">
        <v>808</v>
      </c>
      <c r="N45" t="s">
        <v>3213</v>
      </c>
      <c r="O45" s="5">
        <v>0.56000000000000005</v>
      </c>
      <c r="P45" t="e">
        <v>#N/A</v>
      </c>
      <c r="Q45" t="str">
        <f>mailing[[#This Row],[CONTACTFIRSTNAME]]&amp;"^"&amp;mailing[[#This Row],[CONTACTLASTNAME]]&amp;"^"&amp;mailing[[#This Row],[Registration]]</f>
        <v>David^Penney^N722SW</v>
      </c>
      <c r="S45" s="22">
        <v>44637</v>
      </c>
    </row>
    <row r="46" spans="1:19" ht="30" x14ac:dyDescent="0.25">
      <c r="A46" t="s">
        <v>773</v>
      </c>
      <c r="B4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Les Rose
Gator Tracks, LLC</v>
      </c>
      <c r="C46" t="s">
        <v>775</v>
      </c>
      <c r="D46" s="3" t="str">
        <f>mailing[[#This Row],[COMPADDRESS1]]&amp;IF(LEN(mailing[[#This Row],[COMPADDRESS2]])=0,"",CHAR(10)&amp;mailing[[#This Row],[COMPADDRESS2]])</f>
        <v>4008 Legendary Dr Ste 600</v>
      </c>
      <c r="E46" t="s">
        <v>3247</v>
      </c>
      <c r="G46" t="s">
        <v>1393</v>
      </c>
      <c r="H46" t="s">
        <v>1259</v>
      </c>
      <c r="I46" s="12" t="s">
        <v>3248</v>
      </c>
      <c r="J46" s="12" t="str">
        <f>IF(mailing[[#This Row],[COMPCOUNTRY]]="United States","",mailing[[#This Row],[COMPCOUNTRY]])</f>
        <v/>
      </c>
      <c r="K46" t="s">
        <v>667</v>
      </c>
      <c r="L46" t="s">
        <v>776</v>
      </c>
      <c r="M46" t="s">
        <v>777</v>
      </c>
      <c r="N46" t="s">
        <v>3213</v>
      </c>
      <c r="O46" s="5">
        <v>0.56000000000000005</v>
      </c>
      <c r="P46" t="e">
        <v>#N/A</v>
      </c>
      <c r="Q46" t="str">
        <f>mailing[[#This Row],[CONTACTFIRSTNAME]]&amp;"^"&amp;mailing[[#This Row],[CONTACTLASTNAME]]&amp;"^"&amp;mailing[[#This Row],[Registration]]</f>
        <v>Les^Rose^N224GG</v>
      </c>
      <c r="S46" s="22" t="s">
        <v>3246</v>
      </c>
    </row>
    <row r="47" spans="1:19" ht="30" x14ac:dyDescent="0.25">
      <c r="A47" t="s">
        <v>104</v>
      </c>
      <c r="B4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Gregg Tryhus
GH Consulting Services, LLC</v>
      </c>
      <c r="C47" t="s">
        <v>755</v>
      </c>
      <c r="D47" s="3" t="str">
        <f>mailing[[#This Row],[COMPADDRESS1]]&amp;IF(LEN(mailing[[#This Row],[COMPADDRESS2]])=0,"",CHAR(10)&amp;mailing[[#This Row],[COMPADDRESS2]])</f>
        <v>7377 E Doubletree Ranch Rd
Ste 100</v>
      </c>
      <c r="E47" t="s">
        <v>2151</v>
      </c>
      <c r="F47" t="s">
        <v>2152</v>
      </c>
      <c r="G47" t="s">
        <v>1272</v>
      </c>
      <c r="H47" t="s">
        <v>1269</v>
      </c>
      <c r="I47" s="12" t="s">
        <v>3154</v>
      </c>
      <c r="J47" s="12" t="str">
        <f>IF(mailing[[#This Row],[COMPCOUNTRY]]="United States","",mailing[[#This Row],[COMPCOUNTRY]])</f>
        <v/>
      </c>
      <c r="K47" t="s">
        <v>667</v>
      </c>
      <c r="L47" t="s">
        <v>756</v>
      </c>
      <c r="M47" t="s">
        <v>757</v>
      </c>
      <c r="N47" t="s">
        <v>3215</v>
      </c>
      <c r="O47" s="5">
        <v>0.56000000000000005</v>
      </c>
      <c r="P47" t="e">
        <v>#N/A</v>
      </c>
      <c r="Q47" t="str">
        <f>mailing[[#This Row],[CONTACTFIRSTNAME]]&amp;"^"&amp;mailing[[#This Row],[CONTACTLASTNAME]]&amp;"^"&amp;mailing[[#This Row],[Registration]]</f>
        <v>Gregg^Tryhus^N150MT</v>
      </c>
      <c r="S47" s="22">
        <v>44637</v>
      </c>
    </row>
    <row r="48" spans="1:19" ht="30" x14ac:dyDescent="0.25">
      <c r="A48" t="s">
        <v>397</v>
      </c>
      <c r="B4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Gary Knight
GJK, LLC</v>
      </c>
      <c r="C48" t="s">
        <v>971</v>
      </c>
      <c r="D48" s="3" t="str">
        <f>mailing[[#This Row],[COMPADDRESS1]]&amp;IF(LEN(mailing[[#This Row],[COMPADDRESS2]])=0,"",CHAR(10)&amp;mailing[[#This Row],[COMPADDRESS2]])</f>
        <v>19054 N 97th Pl</v>
      </c>
      <c r="E48" t="s">
        <v>2108</v>
      </c>
      <c r="G48" t="s">
        <v>1272</v>
      </c>
      <c r="H48" t="s">
        <v>1269</v>
      </c>
      <c r="I48" s="12" t="s">
        <v>3177</v>
      </c>
      <c r="J48" s="12" t="str">
        <f>IF(mailing[[#This Row],[COMPCOUNTRY]]="United States","",mailing[[#This Row],[COMPCOUNTRY]])</f>
        <v/>
      </c>
      <c r="K48" t="s">
        <v>667</v>
      </c>
      <c r="L48" t="s">
        <v>514</v>
      </c>
      <c r="M48" t="s">
        <v>399</v>
      </c>
      <c r="N48" t="s">
        <v>3213</v>
      </c>
      <c r="O48" s="5">
        <v>0.56000000000000005</v>
      </c>
      <c r="P48" t="e">
        <v>#N/A</v>
      </c>
      <c r="Q48" t="str">
        <f>mailing[[#This Row],[CONTACTFIRSTNAME]]&amp;"^"&amp;mailing[[#This Row],[CONTACTLASTNAME]]&amp;"^"&amp;mailing[[#This Row],[Registration]]</f>
        <v>Gary^Knight^N719KX</v>
      </c>
      <c r="S48" s="22">
        <v>44637</v>
      </c>
    </row>
    <row r="49" spans="1:19" ht="30" x14ac:dyDescent="0.25">
      <c r="A49" t="s">
        <v>498</v>
      </c>
      <c r="B4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Patrick McKee
GML Development, Inc.</v>
      </c>
      <c r="C49" t="s">
        <v>1054</v>
      </c>
      <c r="D49" s="3" t="str">
        <f>mailing[[#This Row],[COMPADDRESS1]]&amp;IF(LEN(mailing[[#This Row],[COMPADDRESS2]])=0,"",CHAR(10)&amp;mailing[[#This Row],[COMPADDRESS2]])</f>
        <v>9405 Earpsboro Chamblee Road</v>
      </c>
      <c r="E49" t="s">
        <v>1760</v>
      </c>
      <c r="G49" t="s">
        <v>1761</v>
      </c>
      <c r="H49" t="s">
        <v>1229</v>
      </c>
      <c r="I49" s="12" t="s">
        <v>3148</v>
      </c>
      <c r="J49" s="12" t="str">
        <f>IF(mailing[[#This Row],[COMPCOUNTRY]]="United States","",mailing[[#This Row],[COMPCOUNTRY]])</f>
        <v/>
      </c>
      <c r="K49" t="s">
        <v>667</v>
      </c>
      <c r="L49" t="s">
        <v>287</v>
      </c>
      <c r="M49" t="s">
        <v>1055</v>
      </c>
      <c r="N49" t="s">
        <v>3213</v>
      </c>
      <c r="O49" s="5">
        <v>0.56000000000000005</v>
      </c>
      <c r="P49" t="e">
        <v>#N/A</v>
      </c>
      <c r="Q49" t="str">
        <f>mailing[[#This Row],[CONTACTFIRSTNAME]]&amp;"^"&amp;mailing[[#This Row],[CONTACTLASTNAME]]&amp;"^"&amp;mailing[[#This Row],[Registration]]</f>
        <v>Patrick^McKee^N20TW</v>
      </c>
      <c r="S49" s="22">
        <v>44637</v>
      </c>
    </row>
    <row r="50" spans="1:19" ht="30" x14ac:dyDescent="0.25">
      <c r="A50" t="s">
        <v>799</v>
      </c>
      <c r="B5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King Husein
Golden Eagle Management, LLC</v>
      </c>
      <c r="C50" t="s">
        <v>801</v>
      </c>
      <c r="D50" s="3" t="str">
        <f>mailing[[#This Row],[COMPADDRESS1]]&amp;IF(LEN(mailing[[#This Row],[COMPADDRESS2]])=0,"",CHAR(10)&amp;mailing[[#This Row],[COMPADDRESS2]])</f>
        <v>3011 American Way</v>
      </c>
      <c r="E50" t="s">
        <v>1389</v>
      </c>
      <c r="G50" t="s">
        <v>1390</v>
      </c>
      <c r="H50" t="s">
        <v>1391</v>
      </c>
      <c r="I50" s="12" t="s">
        <v>3178</v>
      </c>
      <c r="J50" s="12" t="str">
        <f>IF(mailing[[#This Row],[COMPCOUNTRY]]="United States","",mailing[[#This Row],[COMPCOUNTRY]])</f>
        <v/>
      </c>
      <c r="K50" t="s">
        <v>667</v>
      </c>
      <c r="L50" t="s">
        <v>802</v>
      </c>
      <c r="M50" t="s">
        <v>803</v>
      </c>
      <c r="N50" t="s">
        <v>3213</v>
      </c>
      <c r="O50" s="5">
        <v>0.56000000000000005</v>
      </c>
      <c r="P50" t="e">
        <v>#N/A</v>
      </c>
      <c r="Q50" t="str">
        <f>mailing[[#This Row],[CONTACTFIRSTNAME]]&amp;"^"&amp;mailing[[#This Row],[CONTACTLASTNAME]]&amp;"^"&amp;mailing[[#This Row],[Registration]]</f>
        <v>King^Husein^N518KH</v>
      </c>
      <c r="S50" s="22">
        <v>44637</v>
      </c>
    </row>
    <row r="51" spans="1:19" ht="30" x14ac:dyDescent="0.25">
      <c r="A51" t="s">
        <v>420</v>
      </c>
      <c r="B5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Chris Kostiuk
Goodyear Flight Department</v>
      </c>
      <c r="C51" t="s">
        <v>421</v>
      </c>
      <c r="D51" s="3" t="str">
        <f>mailing[[#This Row],[COMPADDRESS1]]&amp;IF(LEN(mailing[[#This Row],[COMPADDRESS2]])=0,"",CHAR(10)&amp;mailing[[#This Row],[COMPADDRESS2]])</f>
        <v>5400 Lauby Rd
Akron-Canton Regional Airport</v>
      </c>
      <c r="E51" t="s">
        <v>2109</v>
      </c>
      <c r="F51" t="s">
        <v>1676</v>
      </c>
      <c r="G51" t="s">
        <v>1677</v>
      </c>
      <c r="H51" t="s">
        <v>1257</v>
      </c>
      <c r="I51" s="12" t="s">
        <v>3179</v>
      </c>
      <c r="J51" s="12" t="str">
        <f>IF(mailing[[#This Row],[COMPCOUNTRY]]="United States","",mailing[[#This Row],[COMPCOUNTRY]])</f>
        <v/>
      </c>
      <c r="K51" t="s">
        <v>667</v>
      </c>
      <c r="L51" t="s">
        <v>422</v>
      </c>
      <c r="M51" t="s">
        <v>423</v>
      </c>
      <c r="N51" t="s">
        <v>3219</v>
      </c>
      <c r="O51" s="5">
        <v>0.56000000000000005</v>
      </c>
      <c r="P51" t="e">
        <v>#N/A</v>
      </c>
      <c r="Q51" t="str">
        <f>mailing[[#This Row],[CONTACTFIRSTNAME]]&amp;"^"&amp;mailing[[#This Row],[CONTACTLASTNAME]]&amp;"^"&amp;mailing[[#This Row],[Registration]]</f>
        <v>Chris^Kostiuk^N22G, N24G</v>
      </c>
      <c r="S51" s="22">
        <v>44637</v>
      </c>
    </row>
    <row r="52" spans="1:19" ht="45" x14ac:dyDescent="0.25">
      <c r="A52" t="s">
        <v>474</v>
      </c>
      <c r="B5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Richard Kramer
Goodyear Tire &amp; Rubber Company</v>
      </c>
      <c r="C52" t="s">
        <v>475</v>
      </c>
      <c r="D52" s="3" t="str">
        <f>mailing[[#This Row],[COMPADDRESS1]]&amp;IF(LEN(mailing[[#This Row],[COMPADDRESS2]])=0,"",CHAR(10)&amp;mailing[[#This Row],[COMPADDRESS2]])</f>
        <v>200 Innovation Way</v>
      </c>
      <c r="E52" t="s">
        <v>1679</v>
      </c>
      <c r="G52" t="s">
        <v>1680</v>
      </c>
      <c r="H52" t="s">
        <v>1257</v>
      </c>
      <c r="I52" s="12" t="s">
        <v>3180</v>
      </c>
      <c r="J52" s="12" t="str">
        <f>IF(mailing[[#This Row],[COMPCOUNTRY]]="United States","",mailing[[#This Row],[COMPCOUNTRY]])</f>
        <v/>
      </c>
      <c r="K52" t="s">
        <v>667</v>
      </c>
      <c r="L52" t="s">
        <v>14</v>
      </c>
      <c r="M52" t="s">
        <v>476</v>
      </c>
      <c r="N52" t="s">
        <v>3213</v>
      </c>
      <c r="O52" s="5">
        <v>0.56000000000000005</v>
      </c>
      <c r="P52" t="e">
        <v>#N/A</v>
      </c>
      <c r="Q52" t="str">
        <f>mailing[[#This Row],[CONTACTFIRSTNAME]]&amp;"^"&amp;mailing[[#This Row],[CONTACTLASTNAME]]&amp;"^"&amp;mailing[[#This Row],[Registration]]</f>
        <v>Richard^Kramer^N24G</v>
      </c>
      <c r="S52" s="22">
        <v>44637</v>
      </c>
    </row>
    <row r="53" spans="1:19" ht="30" x14ac:dyDescent="0.25">
      <c r="A53" t="s">
        <v>737</v>
      </c>
      <c r="B5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MarrGwen Townsend
GS 150-217, LLC</v>
      </c>
      <c r="C53" t="s">
        <v>739</v>
      </c>
      <c r="D53" s="3" t="str">
        <f>mailing[[#This Row],[COMPADDRESS1]]&amp;IF(LEN(mailing[[#This Row],[COMPADDRESS2]])=0,"",CHAR(10)&amp;mailing[[#This Row],[COMPADDRESS2]])</f>
        <v>2571 E 71st St</v>
      </c>
      <c r="E53" t="s">
        <v>2110</v>
      </c>
      <c r="G53" t="s">
        <v>1320</v>
      </c>
      <c r="H53" t="s">
        <v>1318</v>
      </c>
      <c r="I53" s="12" t="s">
        <v>3181</v>
      </c>
      <c r="J53" s="12" t="str">
        <f>IF(mailing[[#This Row],[COMPCOUNTRY]]="United States","",mailing[[#This Row],[COMPCOUNTRY]])</f>
        <v/>
      </c>
      <c r="K53" t="s">
        <v>667</v>
      </c>
      <c r="L53" t="s">
        <v>740</v>
      </c>
      <c r="M53" t="s">
        <v>741</v>
      </c>
      <c r="N53" t="s">
        <v>3213</v>
      </c>
      <c r="O53" s="5">
        <v>0.56000000000000005</v>
      </c>
      <c r="P53" t="e">
        <v>#N/A</v>
      </c>
      <c r="Q53" t="str">
        <f>mailing[[#This Row],[CONTACTFIRSTNAME]]&amp;"^"&amp;mailing[[#This Row],[CONTACTLASTNAME]]&amp;"^"&amp;mailing[[#This Row],[Registration]]</f>
        <v>MarrGwen^Townsend^N217MS</v>
      </c>
      <c r="S53" s="22">
        <v>44637</v>
      </c>
    </row>
    <row r="54" spans="1:19" ht="45" x14ac:dyDescent="0.25">
      <c r="A54" t="s">
        <v>731</v>
      </c>
      <c r="B5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Richard Chiariello
Gulfstream Aerospace Corporation</v>
      </c>
      <c r="C54" t="s">
        <v>733</v>
      </c>
      <c r="D54" s="3" t="str">
        <f>mailing[[#This Row],[COMPADDRESS1]]&amp;IF(LEN(mailing[[#This Row],[COMPADDRESS2]])=0,"",CHAR(10)&amp;mailing[[#This Row],[COMPADDRESS2]])</f>
        <v>PO Box 2206 M/S B-04
500 Gulfstream Rd</v>
      </c>
      <c r="E54" t="s">
        <v>1935</v>
      </c>
      <c r="F54" t="s">
        <v>2153</v>
      </c>
      <c r="G54" t="s">
        <v>1226</v>
      </c>
      <c r="H54" t="s">
        <v>1224</v>
      </c>
      <c r="I54" s="12" t="s">
        <v>1310</v>
      </c>
      <c r="J54" s="12" t="str">
        <f>IF(mailing[[#This Row],[COMPCOUNTRY]]="United States","",mailing[[#This Row],[COMPCOUNTRY]])</f>
        <v/>
      </c>
      <c r="K54" t="s">
        <v>667</v>
      </c>
      <c r="L54" t="s">
        <v>14</v>
      </c>
      <c r="M54" t="s">
        <v>15</v>
      </c>
      <c r="N54" t="s">
        <v>3214</v>
      </c>
      <c r="O54" s="5">
        <v>0.56000000000000005</v>
      </c>
      <c r="P54" t="e">
        <v>#N/A</v>
      </c>
      <c r="Q54" t="str">
        <f>mailing[[#This Row],[CONTACTFIRSTNAME]]&amp;"^"&amp;mailing[[#This Row],[CONTACTLASTNAME]]&amp;"^"&amp;mailing[[#This Row],[Registration]]</f>
        <v>Richard^Chiariello^N247PS, N365GA</v>
      </c>
      <c r="R54" t="s">
        <v>3250</v>
      </c>
      <c r="S54" s="22" t="s">
        <v>3252</v>
      </c>
    </row>
    <row r="55" spans="1:19" ht="30" x14ac:dyDescent="0.25">
      <c r="A55" t="s">
        <v>665</v>
      </c>
      <c r="B5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Richard Chiariello
Gulfstream Leasing, LLC</v>
      </c>
      <c r="C55" t="s">
        <v>668</v>
      </c>
      <c r="D55" s="3" t="str">
        <f>mailing[[#This Row],[COMPADDRESS1]]&amp;IF(LEN(mailing[[#This Row],[COMPADDRESS2]])=0,"",CHAR(10)&amp;mailing[[#This Row],[COMPADDRESS2]])</f>
        <v>500 Gulfstream Rd Mail B-06</v>
      </c>
      <c r="E55" t="s">
        <v>2111</v>
      </c>
      <c r="G55" t="s">
        <v>1226</v>
      </c>
      <c r="H55" t="s">
        <v>1224</v>
      </c>
      <c r="I55" s="12" t="s">
        <v>3182</v>
      </c>
      <c r="J55" s="12" t="str">
        <f>IF(mailing[[#This Row],[COMPCOUNTRY]]="United States","",mailing[[#This Row],[COMPCOUNTRY]])</f>
        <v/>
      </c>
      <c r="K55" t="s">
        <v>667</v>
      </c>
      <c r="L55" t="s">
        <v>14</v>
      </c>
      <c r="M55" t="s">
        <v>15</v>
      </c>
      <c r="N55" t="s">
        <v>3214</v>
      </c>
      <c r="O55" s="5">
        <v>0.56000000000000005</v>
      </c>
      <c r="P55" t="e">
        <v>#N/A</v>
      </c>
      <c r="Q55" t="str">
        <f>mailing[[#This Row],[CONTACTFIRSTNAME]]&amp;"^"&amp;mailing[[#This Row],[CONTACTLASTNAME]]&amp;"^"&amp;mailing[[#This Row],[Registration]]</f>
        <v>Richard^Chiariello^N150GV, N365GA, N150GA</v>
      </c>
      <c r="R55" t="s">
        <v>3250</v>
      </c>
      <c r="S55" s="22" t="s">
        <v>3252</v>
      </c>
    </row>
    <row r="56" spans="1:19" ht="30" x14ac:dyDescent="0.25">
      <c r="A56" t="s">
        <v>300</v>
      </c>
      <c r="B5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Roberts
IES Leasing, LLC</v>
      </c>
      <c r="C56" t="s">
        <v>908</v>
      </c>
      <c r="D56" s="3" t="str">
        <f>mailing[[#This Row],[COMPADDRESS1]]&amp;IF(LEN(mailing[[#This Row],[COMPADDRESS2]])=0,"",CHAR(10)&amp;mailing[[#This Row],[COMPADDRESS2]])</f>
        <v>8641 United Plaza Blvd Ste 102</v>
      </c>
      <c r="E56" t="s">
        <v>2099</v>
      </c>
      <c r="G56" t="s">
        <v>1545</v>
      </c>
      <c r="H56" t="s">
        <v>1543</v>
      </c>
      <c r="I56" s="12" t="s">
        <v>3167</v>
      </c>
      <c r="J56" s="12" t="str">
        <f>IF(mailing[[#This Row],[COMPCOUNTRY]]="United States","",mailing[[#This Row],[COMPCOUNTRY]])</f>
        <v/>
      </c>
      <c r="K56" t="s">
        <v>667</v>
      </c>
      <c r="L56" t="s">
        <v>39</v>
      </c>
      <c r="M56" t="s">
        <v>302</v>
      </c>
      <c r="N56" t="s">
        <v>3213</v>
      </c>
      <c r="O56" s="5">
        <v>0.56000000000000005</v>
      </c>
      <c r="P56" t="e">
        <v>#N/A</v>
      </c>
      <c r="Q56" t="str">
        <f>mailing[[#This Row],[CONTACTFIRSTNAME]]&amp;"^"&amp;mailing[[#This Row],[CONTACTLASTNAME]]&amp;"^"&amp;mailing[[#This Row],[Registration]]</f>
        <v>David^Roberts^N546MM</v>
      </c>
      <c r="S56" s="22">
        <v>44637</v>
      </c>
    </row>
    <row r="57" spans="1:19" ht="30" x14ac:dyDescent="0.25">
      <c r="A57" t="s">
        <v>236</v>
      </c>
      <c r="B5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Ansh Singh
Jet Aviation Flight Services, Inc.</v>
      </c>
      <c r="C57" t="s">
        <v>237</v>
      </c>
      <c r="D57" s="3" t="str">
        <f>mailing[[#This Row],[COMPADDRESS1]]&amp;IF(LEN(mailing[[#This Row],[COMPADDRESS2]])=0,"",CHAR(10)&amp;mailing[[#This Row],[COMPADDRESS2]])</f>
        <v>112 Charles A Lindbergh Dr
Teterboro Airport</v>
      </c>
      <c r="E57" t="s">
        <v>2112</v>
      </c>
      <c r="F57" t="s">
        <v>1470</v>
      </c>
      <c r="G57" t="s">
        <v>1471</v>
      </c>
      <c r="H57" t="s">
        <v>1472</v>
      </c>
      <c r="I57" s="12" t="s">
        <v>3183</v>
      </c>
      <c r="J57" s="12" t="str">
        <f>IF(mailing[[#This Row],[COMPCOUNTRY]]="United States","",mailing[[#This Row],[COMPCOUNTRY]])</f>
        <v/>
      </c>
      <c r="K57" t="s">
        <v>667</v>
      </c>
      <c r="L57" t="s">
        <v>238</v>
      </c>
      <c r="M57" t="s">
        <v>239</v>
      </c>
      <c r="N57" t="s">
        <v>3214</v>
      </c>
      <c r="O57" s="5">
        <v>0.56000000000000005</v>
      </c>
      <c r="P57" t="e">
        <v>#N/A</v>
      </c>
      <c r="Q57" t="str">
        <f>mailing[[#This Row],[CONTACTFIRSTNAME]]&amp;"^"&amp;mailing[[#This Row],[CONTACTLASTNAME]]&amp;"^"&amp;mailing[[#This Row],[Registration]]</f>
        <v>Ansh^Singh^N360AV</v>
      </c>
      <c r="S57" s="22">
        <v>44637</v>
      </c>
    </row>
    <row r="58" spans="1:19" ht="30" x14ac:dyDescent="0.25">
      <c r="A58" t="s">
        <v>978</v>
      </c>
      <c r="B5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Bobby Jelks
Jet Flight, LLC</v>
      </c>
      <c r="C58" t="s">
        <v>980</v>
      </c>
      <c r="D58" s="3" t="str">
        <f>mailing[[#This Row],[COMPADDRESS1]]&amp;IF(LEN(mailing[[#This Row],[COMPADDRESS2]])=0,"",CHAR(10)&amp;mailing[[#This Row],[COMPADDRESS2]])</f>
        <v>6132 Charles Lindberg Dr</v>
      </c>
      <c r="E58" t="s">
        <v>2104</v>
      </c>
      <c r="G58" t="s">
        <v>1655</v>
      </c>
      <c r="H58" t="s">
        <v>1543</v>
      </c>
      <c r="I58" s="12" t="s">
        <v>3172</v>
      </c>
      <c r="J58" s="12" t="str">
        <f>IF(mailing[[#This Row],[COMPCOUNTRY]]="United States","",mailing[[#This Row],[COMPCOUNTRY]])</f>
        <v/>
      </c>
      <c r="K58" t="s">
        <v>667</v>
      </c>
      <c r="L58" t="s">
        <v>981</v>
      </c>
      <c r="M58" t="s">
        <v>982</v>
      </c>
      <c r="N58" t="s">
        <v>3213</v>
      </c>
      <c r="O58" s="5">
        <v>0.56000000000000005</v>
      </c>
      <c r="P58" t="e">
        <v>#N/A</v>
      </c>
      <c r="Q58" t="str">
        <f>mailing[[#This Row],[CONTACTFIRSTNAME]]&amp;"^"&amp;mailing[[#This Row],[CONTACTLASTNAME]]&amp;"^"&amp;mailing[[#This Row],[Registration]]</f>
        <v>Bobby^Jelks^N700FA</v>
      </c>
      <c r="S58" s="22">
        <v>44637</v>
      </c>
    </row>
    <row r="59" spans="1:19" ht="30" x14ac:dyDescent="0.25">
      <c r="A59" t="s">
        <v>189</v>
      </c>
      <c r="B5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Vishal Hiremath
Jet It LLC</v>
      </c>
      <c r="C59" t="s">
        <v>190</v>
      </c>
      <c r="D59" s="3" t="str">
        <f>mailing[[#This Row],[COMPADDRESS1]]&amp;IF(LEN(mailing[[#This Row],[COMPADDRESS2]])=0,"",CHAR(10)&amp;mailing[[#This Row],[COMPADDRESS2]])</f>
        <v>101 S Elm St Ste 75</v>
      </c>
      <c r="E59" t="s">
        <v>2113</v>
      </c>
      <c r="G59" t="s">
        <v>1434</v>
      </c>
      <c r="H59" t="s">
        <v>1229</v>
      </c>
      <c r="I59" s="12" t="s">
        <v>3184</v>
      </c>
      <c r="J59" s="12" t="str">
        <f>IF(mailing[[#This Row],[COMPCOUNTRY]]="United States","",mailing[[#This Row],[COMPCOUNTRY]])</f>
        <v/>
      </c>
      <c r="K59" t="s">
        <v>667</v>
      </c>
      <c r="L59" t="s">
        <v>1442</v>
      </c>
      <c r="M59" t="s">
        <v>1443</v>
      </c>
      <c r="N59" t="s">
        <v>3213</v>
      </c>
      <c r="O59" s="5">
        <v>0.56000000000000005</v>
      </c>
      <c r="P59" t="e">
        <v>#N/A</v>
      </c>
      <c r="Q59" t="str">
        <f>mailing[[#This Row],[CONTACTFIRSTNAME]]&amp;"^"&amp;mailing[[#This Row],[CONTACTLASTNAME]]&amp;"^"&amp;mailing[[#This Row],[Registration]]</f>
        <v>Vishal^Hiremath^N511CT, N20TW</v>
      </c>
      <c r="S59" s="22">
        <v>44637</v>
      </c>
    </row>
    <row r="60" spans="1:19" ht="30" x14ac:dyDescent="0.25">
      <c r="A60" t="s">
        <v>189</v>
      </c>
      <c r="B6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Glenn Gonzales
Jet It LLC</v>
      </c>
      <c r="C60" t="s">
        <v>190</v>
      </c>
      <c r="D60" s="3" t="str">
        <f>mailing[[#This Row],[COMPADDRESS1]]&amp;IF(LEN(mailing[[#This Row],[COMPADDRESS2]])=0,"",CHAR(10)&amp;mailing[[#This Row],[COMPADDRESS2]])</f>
        <v>101 S Elm St Ste 75</v>
      </c>
      <c r="E60" t="s">
        <v>2113</v>
      </c>
      <c r="G60" t="s">
        <v>1434</v>
      </c>
      <c r="H60" t="s">
        <v>1229</v>
      </c>
      <c r="I60" s="12" t="s">
        <v>3184</v>
      </c>
      <c r="J60" s="12" t="str">
        <f>IF(mailing[[#This Row],[COMPCOUNTRY]]="United States","",mailing[[#This Row],[COMPCOUNTRY]])</f>
        <v/>
      </c>
      <c r="K60" t="s">
        <v>667</v>
      </c>
      <c r="L60" t="s">
        <v>191</v>
      </c>
      <c r="M60" t="s">
        <v>192</v>
      </c>
      <c r="N60" t="s">
        <v>3213</v>
      </c>
      <c r="O60" s="5">
        <v>0.56000000000000005</v>
      </c>
      <c r="P60" t="e">
        <v>#N/A</v>
      </c>
      <c r="Q60" t="str">
        <f>mailing[[#This Row],[CONTACTFIRSTNAME]]&amp;"^"&amp;mailing[[#This Row],[CONTACTLASTNAME]]&amp;"^"&amp;mailing[[#This Row],[Registration]]</f>
        <v>Glenn^Gonzales^N511CT, N20TW</v>
      </c>
      <c r="S60" s="22">
        <v>44637</v>
      </c>
    </row>
    <row r="61" spans="1:19" ht="30" x14ac:dyDescent="0.25">
      <c r="A61" t="s">
        <v>522</v>
      </c>
      <c r="B6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Jay Vidlak
Jet Linx Aviation, LLC</v>
      </c>
      <c r="C61" t="s">
        <v>523</v>
      </c>
      <c r="D61" s="3" t="str">
        <f>mailing[[#This Row],[COMPADDRESS1]]&amp;IF(LEN(mailing[[#This Row],[COMPADDRESS2]])=0,"",CHAR(10)&amp;mailing[[#This Row],[COMPADDRESS2]])</f>
        <v>13030 Pierce Street, Suite 100</v>
      </c>
      <c r="E61" t="s">
        <v>1786</v>
      </c>
      <c r="G61" t="s">
        <v>1787</v>
      </c>
      <c r="H61" t="s">
        <v>1788</v>
      </c>
      <c r="I61" s="12" t="s">
        <v>3158</v>
      </c>
      <c r="J61" s="12" t="str">
        <f>IF(mailing[[#This Row],[COMPCOUNTRY]]="United States","",mailing[[#This Row],[COMPCOUNTRY]])</f>
        <v/>
      </c>
      <c r="K61" t="s">
        <v>667</v>
      </c>
      <c r="L61" t="s">
        <v>525</v>
      </c>
      <c r="M61" t="s">
        <v>526</v>
      </c>
      <c r="N61" t="s">
        <v>3213</v>
      </c>
      <c r="O61" s="5">
        <v>0.56000000000000005</v>
      </c>
      <c r="P61">
        <v>10</v>
      </c>
      <c r="Q61" t="str">
        <f>mailing[[#This Row],[CONTACTFIRSTNAME]]&amp;"^"&amp;mailing[[#This Row],[CONTACTLASTNAME]]&amp;"^"&amp;mailing[[#This Row],[Registration]]</f>
        <v>Jay^Vidlak^N922LR</v>
      </c>
      <c r="S61" s="22">
        <v>44637</v>
      </c>
    </row>
    <row r="62" spans="1:19" ht="30" x14ac:dyDescent="0.25">
      <c r="A62" t="s">
        <v>951</v>
      </c>
      <c r="B6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Jimmie Johnson
Jimmie Johnson Racing II, Inc.</v>
      </c>
      <c r="C62" t="s">
        <v>953</v>
      </c>
      <c r="D62" s="3" t="str">
        <f>mailing[[#This Row],[COMPADDRESS1]]&amp;IF(LEN(mailing[[#This Row],[COMPADDRESS2]])=0,"",CHAR(10)&amp;mailing[[#This Row],[COMPADDRESS2]])</f>
        <v>4325 Papa Joe Hendrick Blvd</v>
      </c>
      <c r="E62" t="s">
        <v>2114</v>
      </c>
      <c r="G62" t="s">
        <v>1623</v>
      </c>
      <c r="H62" t="s">
        <v>1229</v>
      </c>
      <c r="I62" s="12" t="s">
        <v>3185</v>
      </c>
      <c r="J62" s="12" t="str">
        <f>IF(mailing[[#This Row],[COMPCOUNTRY]]="United States","",mailing[[#This Row],[COMPCOUNTRY]])</f>
        <v/>
      </c>
      <c r="K62" t="s">
        <v>667</v>
      </c>
      <c r="L62" t="s">
        <v>954</v>
      </c>
      <c r="M62" t="s">
        <v>550</v>
      </c>
      <c r="N62" t="s">
        <v>3213</v>
      </c>
      <c r="O62" s="5">
        <v>0.56000000000000005</v>
      </c>
      <c r="P62" t="e">
        <v>#N/A</v>
      </c>
      <c r="Q62" t="str">
        <f>mailing[[#This Row],[CONTACTFIRSTNAME]]&amp;"^"&amp;mailing[[#This Row],[CONTACTLASTNAME]]&amp;"^"&amp;mailing[[#This Row],[Registration]]</f>
        <v>Jimmie^Johnson^N480JJ</v>
      </c>
      <c r="S62" s="22">
        <v>44637</v>
      </c>
    </row>
    <row r="63" spans="1:19" ht="30" x14ac:dyDescent="0.25">
      <c r="A63" t="s">
        <v>498</v>
      </c>
      <c r="B6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Hans Schaupp
JS Aviation, LLC</v>
      </c>
      <c r="C63" t="s">
        <v>1047</v>
      </c>
      <c r="D63" s="3" t="str">
        <f>mailing[[#This Row],[COMPADDRESS1]]&amp;IF(LEN(mailing[[#This Row],[COMPADDRESS2]])=0,"",CHAR(10)&amp;mailing[[#This Row],[COMPADDRESS2]])</f>
        <v>800 North Wisconsin Street</v>
      </c>
      <c r="E63" t="s">
        <v>1762</v>
      </c>
      <c r="G63" t="s">
        <v>1763</v>
      </c>
      <c r="H63" t="s">
        <v>1739</v>
      </c>
      <c r="I63" s="12" t="s">
        <v>3148</v>
      </c>
      <c r="J63" s="12" t="str">
        <f>IF(mailing[[#This Row],[COMPCOUNTRY]]="United States","",mailing[[#This Row],[COMPCOUNTRY]])</f>
        <v/>
      </c>
      <c r="K63" t="s">
        <v>667</v>
      </c>
      <c r="L63" t="s">
        <v>1048</v>
      </c>
      <c r="M63" t="s">
        <v>1049</v>
      </c>
      <c r="N63" t="s">
        <v>3213</v>
      </c>
      <c r="O63" s="5">
        <v>0.56000000000000005</v>
      </c>
      <c r="P63" t="e">
        <v>#N/A</v>
      </c>
      <c r="Q63" t="str">
        <f>mailing[[#This Row],[CONTACTFIRSTNAME]]&amp;"^"&amp;mailing[[#This Row],[CONTACTLASTNAME]]&amp;"^"&amp;mailing[[#This Row],[Registration]]</f>
        <v>Hans^Schaupp^N20TW</v>
      </c>
      <c r="S63" s="22">
        <v>44637</v>
      </c>
    </row>
    <row r="64" spans="1:19" ht="30" x14ac:dyDescent="0.25">
      <c r="A64" t="s">
        <v>132</v>
      </c>
      <c r="B6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William Tos
JVWL, LLC</v>
      </c>
      <c r="C64" t="s">
        <v>137</v>
      </c>
      <c r="D64" s="3" t="str">
        <f>mailing[[#This Row],[COMPADDRESS1]]&amp;IF(LEN(mailing[[#This Row],[COMPADDRESS2]])=0,"",CHAR(10)&amp;mailing[[#This Row],[COMPADDRESS2]])</f>
        <v>9240 Excelsior Avenue</v>
      </c>
      <c r="E64" t="s">
        <v>1367</v>
      </c>
      <c r="G64" t="s">
        <v>1368</v>
      </c>
      <c r="H64" t="s">
        <v>1299</v>
      </c>
      <c r="I64" s="12" t="s">
        <v>3160</v>
      </c>
      <c r="J64" s="12" t="str">
        <f>IF(mailing[[#This Row],[COMPCOUNTRY]]="United States","",mailing[[#This Row],[COMPCOUNTRY]])</f>
        <v/>
      </c>
      <c r="K64" t="s">
        <v>667</v>
      </c>
      <c r="L64" t="s">
        <v>138</v>
      </c>
      <c r="M64" t="s">
        <v>139</v>
      </c>
      <c r="N64" t="s">
        <v>3214</v>
      </c>
      <c r="O64" s="5">
        <v>0.56000000000000005</v>
      </c>
      <c r="P64" t="e">
        <v>#N/A</v>
      </c>
      <c r="Q64" t="str">
        <f>mailing[[#This Row],[CONTACTFIRSTNAME]]&amp;"^"&amp;mailing[[#This Row],[CONTACTLASTNAME]]&amp;"^"&amp;mailing[[#This Row],[Registration]]</f>
        <v>William^Tos^N8821C</v>
      </c>
      <c r="S64" s="22">
        <v>44637</v>
      </c>
    </row>
    <row r="65" spans="1:19" ht="30" x14ac:dyDescent="0.25">
      <c r="A65" t="s">
        <v>144</v>
      </c>
      <c r="B6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Charlie Chamberlain
Keystone Aviation, LLC</v>
      </c>
      <c r="C65" t="s">
        <v>145</v>
      </c>
      <c r="D65" s="3" t="str">
        <f>mailing[[#This Row],[COMPADDRESS1]]&amp;IF(LEN(mailing[[#This Row],[COMPADDRESS2]])=0,"",CHAR(10)&amp;mailing[[#This Row],[COMPADDRESS2]])</f>
        <v>303 N 2370 W
Salt Lake City International Airport</v>
      </c>
      <c r="E65" t="s">
        <v>1957</v>
      </c>
      <c r="F65" t="s">
        <v>1381</v>
      </c>
      <c r="G65" t="s">
        <v>1382</v>
      </c>
      <c r="H65" t="s">
        <v>1383</v>
      </c>
      <c r="I65" s="12" t="s">
        <v>2613</v>
      </c>
      <c r="J65" s="12" t="str">
        <f>IF(mailing[[#This Row],[COMPCOUNTRY]]="United States","",mailing[[#This Row],[COMPCOUNTRY]])</f>
        <v/>
      </c>
      <c r="K65" t="s">
        <v>667</v>
      </c>
      <c r="L65" t="s">
        <v>146</v>
      </c>
      <c r="M65" t="s">
        <v>147</v>
      </c>
      <c r="N65" t="s">
        <v>3220</v>
      </c>
      <c r="O65" s="5">
        <v>0.56000000000000005</v>
      </c>
      <c r="P65" t="e">
        <v>#N/A</v>
      </c>
      <c r="Q65" t="str">
        <f>mailing[[#This Row],[CONTACTFIRSTNAME]]&amp;"^"&amp;mailing[[#This Row],[CONTACTLASTNAME]]&amp;"^"&amp;mailing[[#This Row],[Registration]]</f>
        <v>Charlie^Chamberlain^N100GX, N928ST, N6950C</v>
      </c>
      <c r="S65" s="22">
        <v>44637</v>
      </c>
    </row>
    <row r="66" spans="1:19" ht="30" x14ac:dyDescent="0.25">
      <c r="A66" t="s">
        <v>565</v>
      </c>
      <c r="B6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Todd Carlson
Knight Air, LLC</v>
      </c>
      <c r="C66" t="s">
        <v>566</v>
      </c>
      <c r="D66" s="3" t="str">
        <f>mailing[[#This Row],[COMPADDRESS1]]&amp;IF(LEN(mailing[[#This Row],[COMPADDRESS2]])=0,"",CHAR(10)&amp;mailing[[#This Row],[COMPADDRESS2]])</f>
        <v>20002 North 19th Avenue</v>
      </c>
      <c r="E66" t="s">
        <v>1824</v>
      </c>
      <c r="G66" t="s">
        <v>1341</v>
      </c>
      <c r="H66" t="s">
        <v>1269</v>
      </c>
      <c r="I66" s="12" t="s">
        <v>3186</v>
      </c>
      <c r="J66" s="12" t="str">
        <f>IF(mailing[[#This Row],[COMPCOUNTRY]]="United States","",mailing[[#This Row],[COMPCOUNTRY]])</f>
        <v/>
      </c>
      <c r="K66" t="s">
        <v>667</v>
      </c>
      <c r="L66" t="s">
        <v>567</v>
      </c>
      <c r="M66" t="s">
        <v>568</v>
      </c>
      <c r="N66" t="s">
        <v>3221</v>
      </c>
      <c r="O66" s="5">
        <v>0.56000000000000005</v>
      </c>
      <c r="P66" t="e">
        <v>#N/A</v>
      </c>
      <c r="Q66" t="str">
        <f>mailing[[#This Row],[CONTACTFIRSTNAME]]&amp;"^"&amp;mailing[[#This Row],[CONTACTLASTNAME]]&amp;"^"&amp;mailing[[#This Row],[Registration]]</f>
        <v>Todd^Carlson^N390KX</v>
      </c>
      <c r="S66" s="22">
        <v>44637</v>
      </c>
    </row>
    <row r="67" spans="1:19" ht="30" x14ac:dyDescent="0.25">
      <c r="A67" t="s">
        <v>498</v>
      </c>
      <c r="B6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Paul McEwan
Knysna Ventures, LLC</v>
      </c>
      <c r="C67" t="s">
        <v>1764</v>
      </c>
      <c r="D67" s="3" t="str">
        <f>mailing[[#This Row],[COMPADDRESS1]]&amp;IF(LEN(mailing[[#This Row],[COMPADDRESS2]])=0,"",CHAR(10)&amp;mailing[[#This Row],[COMPADDRESS2]])</f>
        <v>2185 Alameda Diablo</v>
      </c>
      <c r="E67" t="s">
        <v>1765</v>
      </c>
      <c r="G67" t="s">
        <v>1766</v>
      </c>
      <c r="H67" t="s">
        <v>1299</v>
      </c>
      <c r="I67" s="12" t="s">
        <v>3148</v>
      </c>
      <c r="J67" s="12" t="str">
        <f>IF(mailing[[#This Row],[COMPCOUNTRY]]="United States","",mailing[[#This Row],[COMPCOUNTRY]])</f>
        <v/>
      </c>
      <c r="K67" t="s">
        <v>667</v>
      </c>
      <c r="L67" t="s">
        <v>1767</v>
      </c>
      <c r="M67" t="s">
        <v>1768</v>
      </c>
      <c r="N67" t="s">
        <v>3213</v>
      </c>
      <c r="O67" s="5">
        <v>0.56000000000000005</v>
      </c>
      <c r="P67" t="e">
        <v>#N/A</v>
      </c>
      <c r="Q67" t="str">
        <f>mailing[[#This Row],[CONTACTFIRSTNAME]]&amp;"^"&amp;mailing[[#This Row],[CONTACTLASTNAME]]&amp;"^"&amp;mailing[[#This Row],[Registration]]</f>
        <v>Paul^McEwan^N20TW</v>
      </c>
      <c r="S67" s="22">
        <v>44637</v>
      </c>
    </row>
    <row r="68" spans="1:19" ht="30" x14ac:dyDescent="0.25">
      <c r="A68" t="s">
        <v>718</v>
      </c>
      <c r="B6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Loren Ness
Koselig, LLC</v>
      </c>
      <c r="C68" t="s">
        <v>720</v>
      </c>
      <c r="D68" s="3" t="str">
        <f>mailing[[#This Row],[COMPADDRESS1]]&amp;IF(LEN(mailing[[#This Row],[COMPADDRESS2]])=0,"",CHAR(10)&amp;mailing[[#This Row],[COMPADDRESS2]])</f>
        <v>27821 36th Ave NW</v>
      </c>
      <c r="E68" t="s">
        <v>2115</v>
      </c>
      <c r="G68" t="s">
        <v>1293</v>
      </c>
      <c r="H68" t="s">
        <v>1244</v>
      </c>
      <c r="I68" s="12" t="s">
        <v>3187</v>
      </c>
      <c r="J68" s="12" t="str">
        <f>IF(mailing[[#This Row],[COMPCOUNTRY]]="United States","",mailing[[#This Row],[COMPCOUNTRY]])</f>
        <v/>
      </c>
      <c r="K68" t="s">
        <v>667</v>
      </c>
      <c r="L68" t="s">
        <v>721</v>
      </c>
      <c r="M68" t="s">
        <v>722</v>
      </c>
      <c r="N68" t="s">
        <v>3213</v>
      </c>
      <c r="O68" s="5">
        <v>0.56000000000000005</v>
      </c>
      <c r="P68" t="e">
        <v>#N/A</v>
      </c>
      <c r="Q68" t="str">
        <f>mailing[[#This Row],[CONTACTFIRSTNAME]]&amp;"^"&amp;mailing[[#This Row],[CONTACTLASTNAME]]&amp;"^"&amp;mailing[[#This Row],[Registration]]</f>
        <v>Loren^Ness^N150JN</v>
      </c>
      <c r="S68" s="22">
        <v>44637</v>
      </c>
    </row>
    <row r="69" spans="1:19" ht="30" x14ac:dyDescent="0.25">
      <c r="A69" t="s">
        <v>700</v>
      </c>
      <c r="B6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Ramiro Ortiz
Leon Air, LLC</v>
      </c>
      <c r="C69" t="s">
        <v>1264</v>
      </c>
      <c r="D69" s="3" t="str">
        <f>mailing[[#This Row],[COMPADDRESS1]]&amp;IF(LEN(mailing[[#This Row],[COMPADDRESS2]])=0,"",CHAR(10)&amp;mailing[[#This Row],[COMPADDRESS2]])</f>
        <v>3191 Coral Way Ste 800</v>
      </c>
      <c r="E69" t="s">
        <v>2116</v>
      </c>
      <c r="G69" t="s">
        <v>1266</v>
      </c>
      <c r="H69" t="s">
        <v>1259</v>
      </c>
      <c r="I69" s="12" t="s">
        <v>3188</v>
      </c>
      <c r="J69" s="12" t="str">
        <f>IF(mailing[[#This Row],[COMPCOUNTRY]]="United States","",mailing[[#This Row],[COMPCOUNTRY]])</f>
        <v/>
      </c>
      <c r="K69" t="s">
        <v>667</v>
      </c>
      <c r="L69" t="s">
        <v>703</v>
      </c>
      <c r="M69" t="s">
        <v>1267</v>
      </c>
      <c r="N69" t="s">
        <v>3213</v>
      </c>
      <c r="O69" s="5">
        <v>0.56000000000000005</v>
      </c>
      <c r="P69" t="e">
        <v>#N/A</v>
      </c>
      <c r="Q69" t="str">
        <f>mailing[[#This Row],[CONTACTFIRSTNAME]]&amp;"^"&amp;mailing[[#This Row],[CONTACTLASTNAME]]&amp;"^"&amp;mailing[[#This Row],[Registration]]</f>
        <v>Ramiro^Ortiz^N150CT</v>
      </c>
      <c r="S69" s="22">
        <v>44637</v>
      </c>
    </row>
    <row r="70" spans="1:19" ht="30" x14ac:dyDescent="0.25">
      <c r="A70" t="s">
        <v>498</v>
      </c>
      <c r="B7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Richard Vogel
Lovo Holdings, LLC</v>
      </c>
      <c r="C70" t="s">
        <v>1051</v>
      </c>
      <c r="D70" s="3" t="str">
        <f>mailing[[#This Row],[COMPADDRESS1]]&amp;IF(LEN(mailing[[#This Row],[COMPADDRESS2]])=0,"",CHAR(10)&amp;mailing[[#This Row],[COMPADDRESS2]])</f>
        <v>712 Fifth Ave 14th Floor</v>
      </c>
      <c r="E70" t="s">
        <v>2117</v>
      </c>
      <c r="G70" t="s">
        <v>1770</v>
      </c>
      <c r="H70" t="s">
        <v>1771</v>
      </c>
      <c r="I70" s="12" t="s">
        <v>3148</v>
      </c>
      <c r="J70" s="12" t="str">
        <f>IF(mailing[[#This Row],[COMPCOUNTRY]]="United States","",mailing[[#This Row],[COMPCOUNTRY]])</f>
        <v/>
      </c>
      <c r="K70" t="s">
        <v>667</v>
      </c>
      <c r="L70" t="s">
        <v>14</v>
      </c>
      <c r="M70" t="s">
        <v>1052</v>
      </c>
      <c r="N70" t="s">
        <v>3213</v>
      </c>
      <c r="O70" s="5">
        <v>0.56000000000000005</v>
      </c>
      <c r="P70" t="e">
        <v>#N/A</v>
      </c>
      <c r="Q70" t="str">
        <f>mailing[[#This Row],[CONTACTFIRSTNAME]]&amp;"^"&amp;mailing[[#This Row],[CONTACTLASTNAME]]&amp;"^"&amp;mailing[[#This Row],[Registration]]</f>
        <v>Richard^Vogel^N20TW</v>
      </c>
      <c r="S70" s="22">
        <v>44637</v>
      </c>
    </row>
    <row r="71" spans="1:19" ht="30" x14ac:dyDescent="0.25">
      <c r="A71" t="s">
        <v>864</v>
      </c>
      <c r="B7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William Brownlee
M3 Aviation, LLC</v>
      </c>
      <c r="C71" t="s">
        <v>866</v>
      </c>
      <c r="D71" s="3" t="str">
        <f>mailing[[#This Row],[COMPADDRESS1]]&amp;IF(LEN(mailing[[#This Row],[COMPADDRESS2]])=0,"",CHAR(10)&amp;mailing[[#This Row],[COMPADDRESS2]])</f>
        <v>7033 East Greenway Parkway, Suite 100</v>
      </c>
      <c r="E71" t="s">
        <v>1476</v>
      </c>
      <c r="G71" t="s">
        <v>1272</v>
      </c>
      <c r="H71" t="s">
        <v>1269</v>
      </c>
      <c r="I71" s="12" t="s">
        <v>3189</v>
      </c>
      <c r="J71" s="12" t="str">
        <f>IF(mailing[[#This Row],[COMPCOUNTRY]]="United States","",mailing[[#This Row],[COMPCOUNTRY]])</f>
        <v/>
      </c>
      <c r="K71" t="s">
        <v>667</v>
      </c>
      <c r="L71" t="s">
        <v>138</v>
      </c>
      <c r="M71" t="s">
        <v>867</v>
      </c>
      <c r="N71" t="s">
        <v>3213</v>
      </c>
      <c r="O71" s="5">
        <v>0.56000000000000005</v>
      </c>
      <c r="P71" t="e">
        <v>#N/A</v>
      </c>
      <c r="Q71" t="str">
        <f>mailing[[#This Row],[CONTACTFIRSTNAME]]&amp;"^"&amp;mailing[[#This Row],[CONTACTLASTNAME]]&amp;"^"&amp;mailing[[#This Row],[Registration]]</f>
        <v>William^Brownlee^N458TB</v>
      </c>
      <c r="S71" s="22">
        <v>44637</v>
      </c>
    </row>
    <row r="72" spans="1:19" ht="30" x14ac:dyDescent="0.25">
      <c r="A72" t="s">
        <v>236</v>
      </c>
      <c r="B7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Dalia Wahab
M3 Industries, LLC</v>
      </c>
      <c r="C72" t="s">
        <v>242</v>
      </c>
      <c r="D72" s="3" t="str">
        <f>mailing[[#This Row],[COMPADDRESS1]]&amp;IF(LEN(mailing[[#This Row],[COMPADDRESS2]])=0,"",CHAR(10)&amp;mailing[[#This Row],[COMPADDRESS2]])</f>
        <v>660 South Figueroa Street, Suite 1888</v>
      </c>
      <c r="E72" t="s">
        <v>1474</v>
      </c>
      <c r="G72" t="s">
        <v>1475</v>
      </c>
      <c r="H72" t="s">
        <v>1299</v>
      </c>
      <c r="I72" s="12" t="s">
        <v>3183</v>
      </c>
      <c r="J72" s="12" t="str">
        <f>IF(mailing[[#This Row],[COMPCOUNTRY]]="United States","",mailing[[#This Row],[COMPCOUNTRY]])</f>
        <v/>
      </c>
      <c r="K72" t="s">
        <v>667</v>
      </c>
      <c r="L72" t="s">
        <v>243</v>
      </c>
      <c r="M72" t="s">
        <v>244</v>
      </c>
      <c r="N72" t="s">
        <v>3214</v>
      </c>
      <c r="O72" s="5">
        <v>0.56000000000000005</v>
      </c>
      <c r="P72" t="e">
        <v>#N/A</v>
      </c>
      <c r="Q72" t="str">
        <f>mailing[[#This Row],[CONTACTFIRSTNAME]]&amp;"^"&amp;mailing[[#This Row],[CONTACTLASTNAME]]&amp;"^"&amp;mailing[[#This Row],[Registration]]</f>
        <v>Dalia^Wahab^N360AV</v>
      </c>
      <c r="S72" s="22">
        <v>44637</v>
      </c>
    </row>
    <row r="73" spans="1:19" ht="30" x14ac:dyDescent="0.25">
      <c r="A73" t="s">
        <v>888</v>
      </c>
      <c r="B7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Michael Marietta
Marivest Support Services, LLC</v>
      </c>
      <c r="C73" t="s">
        <v>890</v>
      </c>
      <c r="D73" s="3" t="str">
        <f>mailing[[#This Row],[COMPADDRESS1]]&amp;IF(LEN(mailing[[#This Row],[COMPADDRESS2]])=0,"",CHAR(10)&amp;mailing[[#This Row],[COMPADDRESS2]])</f>
        <v>1500 E 27th Ter</v>
      </c>
      <c r="E73" t="s">
        <v>2118</v>
      </c>
      <c r="G73" t="s">
        <v>1316</v>
      </c>
      <c r="H73" t="s">
        <v>1237</v>
      </c>
      <c r="I73" s="12" t="s">
        <v>3190</v>
      </c>
      <c r="J73" s="12" t="str">
        <f>IF(mailing[[#This Row],[COMPCOUNTRY]]="United States","",mailing[[#This Row],[COMPCOUNTRY]])</f>
        <v/>
      </c>
      <c r="K73" t="s">
        <v>667</v>
      </c>
      <c r="L73" t="s">
        <v>580</v>
      </c>
      <c r="M73" t="s">
        <v>891</v>
      </c>
      <c r="N73" t="s">
        <v>3213</v>
      </c>
      <c r="O73" s="5">
        <v>0.56000000000000005</v>
      </c>
      <c r="P73" t="e">
        <v>#N/A</v>
      </c>
      <c r="Q73" t="str">
        <f>mailing[[#This Row],[CONTACTFIRSTNAME]]&amp;"^"&amp;mailing[[#This Row],[CONTACTLASTNAME]]&amp;"^"&amp;mailing[[#This Row],[Registration]]</f>
        <v>Michael^Marietta^N67KP</v>
      </c>
      <c r="S73" s="22">
        <v>44637</v>
      </c>
    </row>
    <row r="74" spans="1:19" ht="30" x14ac:dyDescent="0.25">
      <c r="A74" t="s">
        <v>397</v>
      </c>
      <c r="B7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Kevin Knight
Martis Holdings, LLC</v>
      </c>
      <c r="C74" t="s">
        <v>398</v>
      </c>
      <c r="D74" s="3" t="str">
        <f>mailing[[#This Row],[COMPADDRESS1]]&amp;IF(LEN(mailing[[#This Row],[COMPADDRESS2]])=0,"",CHAR(10)&amp;mailing[[#This Row],[COMPADDRESS2]])</f>
        <v>19054 N 97th Pl</v>
      </c>
      <c r="E74" t="s">
        <v>2108</v>
      </c>
      <c r="G74" t="s">
        <v>1272</v>
      </c>
      <c r="H74" t="s">
        <v>1269</v>
      </c>
      <c r="I74" s="12" t="s">
        <v>3177</v>
      </c>
      <c r="J74" s="12" t="str">
        <f>IF(mailing[[#This Row],[COMPCOUNTRY]]="United States","",mailing[[#This Row],[COMPCOUNTRY]])</f>
        <v/>
      </c>
      <c r="K74" t="s">
        <v>667</v>
      </c>
      <c r="L74" t="s">
        <v>32</v>
      </c>
      <c r="M74" t="s">
        <v>399</v>
      </c>
      <c r="N74" t="s">
        <v>3213</v>
      </c>
      <c r="O74" s="5">
        <v>0.56000000000000005</v>
      </c>
      <c r="P74" t="e">
        <v>#N/A</v>
      </c>
      <c r="Q74" t="str">
        <f>mailing[[#This Row],[CONTACTFIRSTNAME]]&amp;"^"&amp;mailing[[#This Row],[CONTACTLASTNAME]]&amp;"^"&amp;mailing[[#This Row],[Registration]]</f>
        <v>Kevin^Knight^N719KX</v>
      </c>
      <c r="S74" s="22">
        <v>44637</v>
      </c>
    </row>
    <row r="75" spans="1:19" ht="45" x14ac:dyDescent="0.25">
      <c r="A75" t="s">
        <v>318</v>
      </c>
      <c r="B7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Peter Merlone
Merlone Geier Management, LLC</v>
      </c>
      <c r="C75" t="s">
        <v>319</v>
      </c>
      <c r="D75" s="3" t="str">
        <f>mailing[[#This Row],[COMPADDRESS1]]&amp;IF(LEN(mailing[[#This Row],[COMPADDRESS2]])=0,"",CHAR(10)&amp;mailing[[#This Row],[COMPADDRESS2]])</f>
        <v>425 California St Ste 1000</v>
      </c>
      <c r="E75" t="s">
        <v>1958</v>
      </c>
      <c r="G75" t="s">
        <v>1567</v>
      </c>
      <c r="H75" t="s">
        <v>1299</v>
      </c>
      <c r="I75" s="12" t="s">
        <v>3191</v>
      </c>
      <c r="J75" s="12" t="str">
        <f>IF(mailing[[#This Row],[COMPCOUNTRY]]="United States","",mailing[[#This Row],[COMPCOUNTRY]])</f>
        <v/>
      </c>
      <c r="K75" t="s">
        <v>667</v>
      </c>
      <c r="L75" t="s">
        <v>320</v>
      </c>
      <c r="M75" t="s">
        <v>321</v>
      </c>
      <c r="N75" t="s">
        <v>3213</v>
      </c>
      <c r="O75" s="5">
        <v>0.56000000000000005</v>
      </c>
      <c r="P75" t="e">
        <v>#N/A</v>
      </c>
      <c r="Q75" t="str">
        <f>mailing[[#This Row],[CONTACTFIRSTNAME]]&amp;"^"&amp;mailing[[#This Row],[CONTACTLASTNAME]]&amp;"^"&amp;mailing[[#This Row],[Registration]]</f>
        <v>Peter^Merlone^N175MG</v>
      </c>
      <c r="S75" s="22">
        <v>44637</v>
      </c>
    </row>
    <row r="76" spans="1:19" ht="30" x14ac:dyDescent="0.25">
      <c r="A76" t="s">
        <v>125</v>
      </c>
      <c r="B7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Marvin Weiner
MHW Group Holdings, LLC</v>
      </c>
      <c r="C76" t="s">
        <v>126</v>
      </c>
      <c r="D76" s="3" t="str">
        <f>mailing[[#This Row],[COMPADDRESS1]]&amp;IF(LEN(mailing[[#This Row],[COMPADDRESS2]])=0,"",CHAR(10)&amp;mailing[[#This Row],[COMPADDRESS2]])</f>
        <v>11620 Red Run Blvd</v>
      </c>
      <c r="E76" t="s">
        <v>2119</v>
      </c>
      <c r="G76" t="s">
        <v>1356</v>
      </c>
      <c r="H76" t="s">
        <v>1354</v>
      </c>
      <c r="I76" s="12" t="s">
        <v>3192</v>
      </c>
      <c r="J76" s="12" t="str">
        <f>IF(mailing[[#This Row],[COMPCOUNTRY]]="United States","",mailing[[#This Row],[COMPCOUNTRY]])</f>
        <v/>
      </c>
      <c r="K76" t="s">
        <v>667</v>
      </c>
      <c r="L76" t="s">
        <v>127</v>
      </c>
      <c r="M76" t="s">
        <v>128</v>
      </c>
      <c r="N76" t="s">
        <v>3213</v>
      </c>
      <c r="O76" s="5">
        <v>0.56000000000000005</v>
      </c>
      <c r="P76" t="e">
        <v>#N/A</v>
      </c>
      <c r="Q76" t="str">
        <f>mailing[[#This Row],[CONTACTFIRSTNAME]]&amp;"^"&amp;mailing[[#This Row],[CONTACTLASTNAME]]&amp;"^"&amp;mailing[[#This Row],[Registration]]</f>
        <v>Marvin^Weiner^N611NC</v>
      </c>
      <c r="S76" s="22">
        <v>44637</v>
      </c>
    </row>
    <row r="77" spans="1:19" ht="30" x14ac:dyDescent="0.25">
      <c r="A77" t="s">
        <v>209</v>
      </c>
      <c r="B7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Richard Miller
Miller's, Inc.</v>
      </c>
      <c r="C77" t="s">
        <v>210</v>
      </c>
      <c r="D77" s="3" t="str">
        <f>mailing[[#This Row],[COMPADDRESS1]]&amp;IF(LEN(mailing[[#This Row],[COMPADDRESS2]])=0,"",CHAR(10)&amp;mailing[[#This Row],[COMPADDRESS2]])</f>
        <v>PO Box 777
610 E Jefferson St</v>
      </c>
      <c r="E77" t="s">
        <v>1938</v>
      </c>
      <c r="F77" t="s">
        <v>2160</v>
      </c>
      <c r="G77" t="s">
        <v>1316</v>
      </c>
      <c r="H77" t="s">
        <v>1237</v>
      </c>
      <c r="I77" s="12" t="s">
        <v>3193</v>
      </c>
      <c r="J77" s="12" t="str">
        <f>IF(mailing[[#This Row],[COMPCOUNTRY]]="United States","",mailing[[#This Row],[COMPCOUNTRY]])</f>
        <v/>
      </c>
      <c r="K77" t="s">
        <v>667</v>
      </c>
      <c r="L77" t="s">
        <v>14</v>
      </c>
      <c r="M77" t="s">
        <v>841</v>
      </c>
      <c r="N77" t="s">
        <v>3213</v>
      </c>
      <c r="O77" s="5">
        <v>0.56000000000000005</v>
      </c>
      <c r="P77" t="e">
        <v>#N/A</v>
      </c>
      <c r="Q77" t="str">
        <f>mailing[[#This Row],[CONTACTFIRSTNAME]]&amp;"^"&amp;mailing[[#This Row],[CONTACTLASTNAME]]&amp;"^"&amp;mailing[[#This Row],[Registration]]</f>
        <v>Richard^Miller^N77709</v>
      </c>
      <c r="S77" s="22">
        <v>44637</v>
      </c>
    </row>
    <row r="78" spans="1:19" ht="30" x14ac:dyDescent="0.25">
      <c r="A78" t="s">
        <v>628</v>
      </c>
      <c r="B7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Randy Okland
Milloaks, LLC</v>
      </c>
      <c r="C78" t="s">
        <v>629</v>
      </c>
      <c r="D78" s="3" t="str">
        <f>mailing[[#This Row],[COMPADDRESS1]]&amp;IF(LEN(mailing[[#This Row],[COMPADDRESS2]])=0,"",CHAR(10)&amp;mailing[[#This Row],[COMPADDRESS2]])</f>
        <v>1978 S West Temple</v>
      </c>
      <c r="E78" t="s">
        <v>2120</v>
      </c>
      <c r="G78" t="s">
        <v>1382</v>
      </c>
      <c r="H78" t="s">
        <v>1383</v>
      </c>
      <c r="I78" s="12" t="s">
        <v>3194</v>
      </c>
      <c r="J78" s="12" t="str">
        <f>IF(mailing[[#This Row],[COMPCOUNTRY]]="United States","",mailing[[#This Row],[COMPCOUNTRY]])</f>
        <v/>
      </c>
      <c r="K78" t="s">
        <v>667</v>
      </c>
      <c r="L78" t="s">
        <v>630</v>
      </c>
      <c r="M78" t="s">
        <v>631</v>
      </c>
      <c r="N78" t="s">
        <v>3213</v>
      </c>
      <c r="O78" s="5">
        <v>0.56000000000000005</v>
      </c>
      <c r="P78" t="e">
        <v>#N/A</v>
      </c>
      <c r="Q78" t="str">
        <f>mailing[[#This Row],[CONTACTFIRSTNAME]]&amp;"^"&amp;mailing[[#This Row],[CONTACTLASTNAME]]&amp;"^"&amp;mailing[[#This Row],[Registration]]</f>
        <v>Randy^Okland^N6950C</v>
      </c>
      <c r="S78" s="22">
        <v>44637</v>
      </c>
    </row>
    <row r="79" spans="1:19" ht="30" x14ac:dyDescent="0.25">
      <c r="A79" t="s">
        <v>1017</v>
      </c>
      <c r="B7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Jacob Farrant
MMTH Air, LLC</v>
      </c>
      <c r="C79" t="s">
        <v>1019</v>
      </c>
      <c r="D79" s="3" t="str">
        <f>mailing[[#This Row],[COMPADDRESS1]]&amp;IF(LEN(mailing[[#This Row],[COMPADDRESS2]])=0,"",CHAR(10)&amp;mailing[[#This Row],[COMPADDRESS2]])</f>
        <v>601 E Wyandotte St</v>
      </c>
      <c r="E79" t="s">
        <v>2121</v>
      </c>
      <c r="G79" t="s">
        <v>1715</v>
      </c>
      <c r="H79" t="s">
        <v>1237</v>
      </c>
      <c r="I79" s="12" t="s">
        <v>3195</v>
      </c>
      <c r="J79" s="12" t="str">
        <f>IF(mailing[[#This Row],[COMPCOUNTRY]]="United States","",mailing[[#This Row],[COMPCOUNTRY]])</f>
        <v/>
      </c>
      <c r="K79" t="s">
        <v>667</v>
      </c>
      <c r="L79" t="s">
        <v>1020</v>
      </c>
      <c r="M79" t="s">
        <v>1021</v>
      </c>
      <c r="N79" t="s">
        <v>3213</v>
      </c>
      <c r="O79" s="5">
        <v>0.56000000000000005</v>
      </c>
      <c r="P79" t="e">
        <v>#N/A</v>
      </c>
      <c r="Q79" t="str">
        <f>mailing[[#This Row],[CONTACTFIRSTNAME]]&amp;"^"&amp;mailing[[#This Row],[CONTACTLASTNAME]]&amp;"^"&amp;mailing[[#This Row],[Registration]]</f>
        <v>Jacob^Farrant^N318KS</v>
      </c>
      <c r="S79" s="22">
        <v>44637</v>
      </c>
    </row>
    <row r="80" spans="1:19" ht="30" x14ac:dyDescent="0.25">
      <c r="A80" t="s">
        <v>368</v>
      </c>
      <c r="B8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Alexander Mehran
N819AM, LLC</v>
      </c>
      <c r="C80" t="s">
        <v>371</v>
      </c>
      <c r="D80" s="3" t="str">
        <f>mailing[[#This Row],[COMPADDRESS1]]&amp;IF(LEN(mailing[[#This Row],[COMPADDRESS2]])=0,"",CHAR(10)&amp;mailing[[#This Row],[COMPADDRESS2]])</f>
        <v>PO Box 640
2600 Camino Ramon Ste 201</v>
      </c>
      <c r="E80" t="s">
        <v>1939</v>
      </c>
      <c r="F80" t="s">
        <v>2154</v>
      </c>
      <c r="G80" t="s">
        <v>1633</v>
      </c>
      <c r="H80" t="s">
        <v>1299</v>
      </c>
      <c r="I80" s="12" t="s">
        <v>3175</v>
      </c>
      <c r="J80" s="12" t="str">
        <f>IF(mailing[[#This Row],[COMPCOUNTRY]]="United States","",mailing[[#This Row],[COMPCOUNTRY]])</f>
        <v/>
      </c>
      <c r="K80" t="s">
        <v>667</v>
      </c>
      <c r="L80" t="s">
        <v>372</v>
      </c>
      <c r="M80" t="s">
        <v>373</v>
      </c>
      <c r="N80" t="s">
        <v>3213</v>
      </c>
      <c r="O80" s="5">
        <v>0.56000000000000005</v>
      </c>
      <c r="P80">
        <v>6</v>
      </c>
      <c r="Q80" t="str">
        <f>mailing[[#This Row],[CONTACTFIRSTNAME]]&amp;"^"&amp;mailing[[#This Row],[CONTACTLASTNAME]]&amp;"^"&amp;mailing[[#This Row],[Registration]]</f>
        <v>Alexander^Mehran^N819AM</v>
      </c>
      <c r="S80" s="22">
        <v>44637</v>
      </c>
    </row>
    <row r="81" spans="1:19" ht="30" x14ac:dyDescent="0.25">
      <c r="A81" t="s">
        <v>451</v>
      </c>
      <c r="B8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Peter Latta
N995DP, LLC</v>
      </c>
      <c r="C81" t="s">
        <v>455</v>
      </c>
      <c r="D81" s="3" t="str">
        <f>mailing[[#This Row],[COMPADDRESS1]]&amp;IF(LEN(mailing[[#This Row],[COMPADDRESS2]])=0,"",CHAR(10)&amp;mailing[[#This Row],[COMPADDRESS2]])</f>
        <v>204 Quigley Boulevard</v>
      </c>
      <c r="E81" t="s">
        <v>1711</v>
      </c>
      <c r="G81" t="s">
        <v>1712</v>
      </c>
      <c r="H81" t="s">
        <v>1291</v>
      </c>
      <c r="I81" s="12" t="s">
        <v>1709</v>
      </c>
      <c r="J81" s="12" t="str">
        <f>IF(mailing[[#This Row],[COMPCOUNTRY]]="United States","",mailing[[#This Row],[COMPCOUNTRY]])</f>
        <v/>
      </c>
      <c r="K81" t="s">
        <v>667</v>
      </c>
      <c r="L81" t="s">
        <v>320</v>
      </c>
      <c r="M81" t="s">
        <v>456</v>
      </c>
      <c r="N81" t="s">
        <v>3213</v>
      </c>
      <c r="O81" s="5">
        <v>0.56000000000000005</v>
      </c>
      <c r="P81" t="e">
        <v>#N/A</v>
      </c>
      <c r="Q81" t="str">
        <f>mailing[[#This Row],[CONTACTFIRSTNAME]]&amp;"^"&amp;mailing[[#This Row],[CONTACTLASTNAME]]&amp;"^"&amp;mailing[[#This Row],[Registration]]</f>
        <v>Peter^Latta^N1924D</v>
      </c>
      <c r="S81" s="22">
        <v>44637</v>
      </c>
    </row>
    <row r="82" spans="1:19" ht="30" x14ac:dyDescent="0.25">
      <c r="A82" t="s">
        <v>305</v>
      </c>
      <c r="B8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Walter Elliott
NAC Flight Service, LLC</v>
      </c>
      <c r="C82" t="s">
        <v>1550</v>
      </c>
      <c r="D82" s="3" t="str">
        <f>mailing[[#This Row],[COMPADDRESS1]]&amp;IF(LEN(mailing[[#This Row],[COMPADDRESS2]])=0,"",CHAR(10)&amp;mailing[[#This Row],[COMPADDRESS2]])</f>
        <v>PO Box 2387</v>
      </c>
      <c r="E82" t="s">
        <v>1940</v>
      </c>
      <c r="G82" t="s">
        <v>1552</v>
      </c>
      <c r="H82" t="s">
        <v>1511</v>
      </c>
      <c r="I82" s="12" t="s">
        <v>3161</v>
      </c>
      <c r="J82" s="12" t="str">
        <f>IF(mailing[[#This Row],[COMPCOUNTRY]]="United States","",mailing[[#This Row],[COMPCOUNTRY]])</f>
        <v/>
      </c>
      <c r="K82" t="s">
        <v>667</v>
      </c>
      <c r="L82" t="s">
        <v>1553</v>
      </c>
      <c r="M82" t="s">
        <v>1554</v>
      </c>
      <c r="N82" t="s">
        <v>3213</v>
      </c>
      <c r="O82" s="5">
        <v>0.56000000000000005</v>
      </c>
      <c r="P82" t="e">
        <v>#N/A</v>
      </c>
      <c r="Q82" t="str">
        <f>mailing[[#This Row],[CONTACTFIRSTNAME]]&amp;"^"&amp;mailing[[#This Row],[CONTACTLASTNAME]]&amp;"^"&amp;mailing[[#This Row],[Registration]]</f>
        <v>Walter^Elliott^N469DM</v>
      </c>
      <c r="S82" s="22">
        <v>44637</v>
      </c>
    </row>
    <row r="83" spans="1:19" ht="30" x14ac:dyDescent="0.25">
      <c r="A83" t="s">
        <v>104</v>
      </c>
      <c r="B8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Nicolas Chapman
Nick Chapman Consulting, LLC</v>
      </c>
      <c r="C83" t="s">
        <v>760</v>
      </c>
      <c r="D83" s="3" t="str">
        <f>mailing[[#This Row],[COMPADDRESS1]]&amp;IF(LEN(mailing[[#This Row],[COMPADDRESS2]])=0,"",CHAR(10)&amp;mailing[[#This Row],[COMPADDRESS2]])</f>
        <v>2525 East Camelback Road, Suite 500</v>
      </c>
      <c r="E83" t="s">
        <v>1340</v>
      </c>
      <c r="G83" t="s">
        <v>1341</v>
      </c>
      <c r="H83" t="s">
        <v>1269</v>
      </c>
      <c r="I83" s="12" t="s">
        <v>3154</v>
      </c>
      <c r="J83" s="12" t="str">
        <f>IF(mailing[[#This Row],[COMPCOUNTRY]]="United States","",mailing[[#This Row],[COMPCOUNTRY]])</f>
        <v/>
      </c>
      <c r="K83" t="s">
        <v>667</v>
      </c>
      <c r="L83" t="s">
        <v>761</v>
      </c>
      <c r="M83" t="s">
        <v>762</v>
      </c>
      <c r="N83" t="s">
        <v>3215</v>
      </c>
      <c r="O83" s="5">
        <v>0.56000000000000005</v>
      </c>
      <c r="P83" t="e">
        <v>#N/A</v>
      </c>
      <c r="Q83" t="str">
        <f>mailing[[#This Row],[CONTACTFIRSTNAME]]&amp;"^"&amp;mailing[[#This Row],[CONTACTLASTNAME]]&amp;"^"&amp;mailing[[#This Row],[Registration]]</f>
        <v>Nicolas^Chapman^N150MT</v>
      </c>
      <c r="S83" s="22">
        <v>44637</v>
      </c>
    </row>
    <row r="84" spans="1:19" ht="30" x14ac:dyDescent="0.25">
      <c r="A84" t="s">
        <v>37</v>
      </c>
      <c r="B8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Meisel
North Houston Pole Line</v>
      </c>
      <c r="C84" t="s">
        <v>38</v>
      </c>
      <c r="D84" s="3" t="str">
        <f>mailing[[#This Row],[COMPADDRESS1]]&amp;IF(LEN(mailing[[#This Row],[COMPADDRESS2]])=0,"",CHAR(10)&amp;mailing[[#This Row],[COMPADDRESS2]])</f>
        <v>1608 Margaret St</v>
      </c>
      <c r="E84" t="s">
        <v>2161</v>
      </c>
      <c r="G84" t="s">
        <v>1250</v>
      </c>
      <c r="H84" t="s">
        <v>1236</v>
      </c>
      <c r="I84" s="12" t="s">
        <v>3196</v>
      </c>
      <c r="J84" s="12" t="str">
        <f>IF(mailing[[#This Row],[COMPCOUNTRY]]="United States","",mailing[[#This Row],[COMPCOUNTRY]])</f>
        <v/>
      </c>
      <c r="K84" t="s">
        <v>667</v>
      </c>
      <c r="L84" t="s">
        <v>39</v>
      </c>
      <c r="M84" t="s">
        <v>40</v>
      </c>
      <c r="N84" t="s">
        <v>3213</v>
      </c>
      <c r="O84" s="5">
        <v>0.56000000000000005</v>
      </c>
      <c r="P84" t="e">
        <v>#N/A</v>
      </c>
      <c r="Q84" t="str">
        <f>mailing[[#This Row],[CONTACTFIRSTNAME]]&amp;"^"&amp;mailing[[#This Row],[CONTACTLASTNAME]]&amp;"^"&amp;mailing[[#This Row],[Registration]]</f>
        <v>David^Meisel^N150QA</v>
      </c>
      <c r="S84" s="22">
        <v>44637</v>
      </c>
    </row>
    <row r="85" spans="1:19" ht="30" x14ac:dyDescent="0.25">
      <c r="A85" t="s">
        <v>37</v>
      </c>
      <c r="B8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Daren Austin
North Houston Pole Line</v>
      </c>
      <c r="C85" t="s">
        <v>38</v>
      </c>
      <c r="D85" s="3" t="str">
        <f>mailing[[#This Row],[COMPADDRESS1]]&amp;IF(LEN(mailing[[#This Row],[COMPADDRESS2]])=0,"",CHAR(10)&amp;mailing[[#This Row],[COMPADDRESS2]])</f>
        <v>1608 Margaret St</v>
      </c>
      <c r="E85" t="s">
        <v>2161</v>
      </c>
      <c r="G85" t="s">
        <v>1250</v>
      </c>
      <c r="H85" t="s">
        <v>1236</v>
      </c>
      <c r="I85" s="12" t="s">
        <v>3196</v>
      </c>
      <c r="J85" s="12" t="str">
        <f>IF(mailing[[#This Row],[COMPCOUNTRY]]="United States","",mailing[[#This Row],[COMPCOUNTRY]])</f>
        <v/>
      </c>
      <c r="K85" t="s">
        <v>667</v>
      </c>
      <c r="L85" t="s">
        <v>1252</v>
      </c>
      <c r="M85" t="s">
        <v>1253</v>
      </c>
      <c r="N85" t="s">
        <v>3213</v>
      </c>
      <c r="O85" s="5">
        <v>0.56000000000000005</v>
      </c>
      <c r="P85" t="e">
        <v>#N/A</v>
      </c>
      <c r="Q85" t="str">
        <f>mailing[[#This Row],[CONTACTFIRSTNAME]]&amp;"^"&amp;mailing[[#This Row],[CONTACTLASTNAME]]&amp;"^"&amp;mailing[[#This Row],[Registration]]</f>
        <v>Daren^Austin^N150QA</v>
      </c>
      <c r="S85" s="22">
        <v>44637</v>
      </c>
    </row>
    <row r="86" spans="1:19" ht="30" x14ac:dyDescent="0.25">
      <c r="A86" t="s">
        <v>444</v>
      </c>
      <c r="B8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Steve Cok
Northern Jet Management</v>
      </c>
      <c r="C86" t="s">
        <v>445</v>
      </c>
      <c r="D86" s="3" t="str">
        <f>mailing[[#This Row],[COMPADDRESS1]]&amp;IF(LEN(mailing[[#This Row],[COMPADDRESS2]])=0,"",CHAR(10)&amp;mailing[[#This Row],[COMPADDRESS2]])</f>
        <v>PO Box 888380
5500 44th St SE Bldg 203</v>
      </c>
      <c r="E86" t="s">
        <v>1941</v>
      </c>
      <c r="F86" t="s">
        <v>2155</v>
      </c>
      <c r="G86" t="s">
        <v>1700</v>
      </c>
      <c r="H86" t="s">
        <v>1295</v>
      </c>
      <c r="I86" s="12" t="s">
        <v>3197</v>
      </c>
      <c r="J86" s="12" t="str">
        <f>IF(mailing[[#This Row],[COMPCOUNTRY]]="United States","",mailing[[#This Row],[COMPCOUNTRY]])</f>
        <v/>
      </c>
      <c r="K86" t="s">
        <v>667</v>
      </c>
      <c r="L86" t="s">
        <v>447</v>
      </c>
      <c r="M86" t="s">
        <v>448</v>
      </c>
      <c r="N86" t="s">
        <v>3214</v>
      </c>
      <c r="O86" s="5">
        <v>0.56000000000000005</v>
      </c>
      <c r="P86" t="e">
        <v>#N/A</v>
      </c>
      <c r="Q86" t="str">
        <f>mailing[[#This Row],[CONTACTFIRSTNAME]]&amp;"^"&amp;mailing[[#This Row],[CONTACTLASTNAME]]&amp;"^"&amp;mailing[[#This Row],[Registration]]</f>
        <v>Steve^Cok^N285GA</v>
      </c>
      <c r="S86" s="22">
        <v>44637</v>
      </c>
    </row>
    <row r="87" spans="1:19" ht="30" x14ac:dyDescent="0.25">
      <c r="A87" t="s">
        <v>1088</v>
      </c>
      <c r="B8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Roger Penske
Omicron Transportation, Inc.</v>
      </c>
      <c r="C87" t="s">
        <v>1095</v>
      </c>
      <c r="D87" s="3" t="str">
        <f>mailing[[#This Row],[COMPADDRESS1]]&amp;IF(LEN(mailing[[#This Row],[COMPADDRESS2]])=0,"",CHAR(10)&amp;mailing[[#This Row],[COMPADDRESS2]])</f>
        <v>PO Box 563
2675 Morgantown Rd</v>
      </c>
      <c r="E87" t="s">
        <v>1942</v>
      </c>
      <c r="F87" t="s">
        <v>2156</v>
      </c>
      <c r="G87" t="s">
        <v>1833</v>
      </c>
      <c r="H87" t="s">
        <v>1708</v>
      </c>
      <c r="I87" s="12" t="s">
        <v>1834</v>
      </c>
      <c r="J87" s="12" t="str">
        <f>IF(mailing[[#This Row],[COMPCOUNTRY]]="United States","",mailing[[#This Row],[COMPCOUNTRY]])</f>
        <v/>
      </c>
      <c r="K87" t="s">
        <v>667</v>
      </c>
      <c r="L87" t="s">
        <v>1096</v>
      </c>
      <c r="M87" t="s">
        <v>1097</v>
      </c>
      <c r="N87" t="s">
        <v>3213</v>
      </c>
      <c r="O87" s="5">
        <v>0.56000000000000005</v>
      </c>
      <c r="P87" t="e">
        <v>#N/A</v>
      </c>
      <c r="Q87" t="str">
        <f>mailing[[#This Row],[CONTACTFIRSTNAME]]&amp;"^"&amp;mailing[[#This Row],[CONTACTLASTNAME]]&amp;"^"&amp;mailing[[#This Row],[Registration]]</f>
        <v>Roger^Penske^N503RP</v>
      </c>
      <c r="S87" s="22">
        <v>44637</v>
      </c>
    </row>
    <row r="88" spans="1:19" ht="30" x14ac:dyDescent="0.25">
      <c r="A88" t="s">
        <v>152</v>
      </c>
      <c r="B8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Benjamin Nazarian
Omninet Capital, LLC</v>
      </c>
      <c r="C88" t="s">
        <v>153</v>
      </c>
      <c r="D88" s="3" t="str">
        <f>mailing[[#This Row],[COMPADDRESS1]]&amp;IF(LEN(mailing[[#This Row],[COMPADDRESS2]])=0,"",CHAR(10)&amp;mailing[[#This Row],[COMPADDRESS2]])</f>
        <v>9420 Wilshire Blvd 4th Floor</v>
      </c>
      <c r="E88" t="s">
        <v>2122</v>
      </c>
      <c r="G88" t="s">
        <v>1400</v>
      </c>
      <c r="H88" t="s">
        <v>1299</v>
      </c>
      <c r="I88" s="12" t="s">
        <v>2727</v>
      </c>
      <c r="J88" s="12" t="str">
        <f>IF(mailing[[#This Row],[COMPCOUNTRY]]="United States","",mailing[[#This Row],[COMPCOUNTRY]])</f>
        <v/>
      </c>
      <c r="K88" t="s">
        <v>667</v>
      </c>
      <c r="L88" t="s">
        <v>154</v>
      </c>
      <c r="M88" t="s">
        <v>155</v>
      </c>
      <c r="N88" t="s">
        <v>3214</v>
      </c>
      <c r="O88" s="5">
        <v>0.56000000000000005</v>
      </c>
      <c r="P88">
        <v>4</v>
      </c>
      <c r="Q88" t="str">
        <f>mailing[[#This Row],[CONTACTFIRSTNAME]]&amp;"^"&amp;mailing[[#This Row],[CONTACTLASTNAME]]&amp;"^"&amp;mailing[[#This Row],[Registration]]</f>
        <v>Benjamin^Nazarian^N787BN</v>
      </c>
      <c r="S88" s="22">
        <v>44637</v>
      </c>
    </row>
    <row r="89" spans="1:19" ht="30" x14ac:dyDescent="0.25">
      <c r="A89" t="s">
        <v>1088</v>
      </c>
      <c r="B8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Ed Hendricks
Penske Jet, Inc.</v>
      </c>
      <c r="C89" t="s">
        <v>1090</v>
      </c>
      <c r="D89" s="3" t="str">
        <f>mailing[[#This Row],[COMPADDRESS1]]&amp;IF(LEN(mailing[[#This Row],[COMPADDRESS2]])=0,"",CHAR(10)&amp;mailing[[#This Row],[COMPADDRESS2]])</f>
        <v>6340 Highland Road</v>
      </c>
      <c r="E89" t="s">
        <v>1829</v>
      </c>
      <c r="G89" t="s">
        <v>1830</v>
      </c>
      <c r="H89" t="s">
        <v>1295</v>
      </c>
      <c r="I89" s="12" t="s">
        <v>1834</v>
      </c>
      <c r="J89" s="12" t="str">
        <f>IF(mailing[[#This Row],[COMPCOUNTRY]]="United States","",mailing[[#This Row],[COMPCOUNTRY]])</f>
        <v/>
      </c>
      <c r="K89" t="s">
        <v>667</v>
      </c>
      <c r="L89" t="s">
        <v>1091</v>
      </c>
      <c r="M89" t="s">
        <v>1092</v>
      </c>
      <c r="N89" t="s">
        <v>3213</v>
      </c>
      <c r="O89" s="5">
        <v>0.56000000000000005</v>
      </c>
      <c r="P89" t="e">
        <v>#N/A</v>
      </c>
      <c r="Q89" t="str">
        <f>mailing[[#This Row],[CONTACTFIRSTNAME]]&amp;"^"&amp;mailing[[#This Row],[CONTACTLASTNAME]]&amp;"^"&amp;mailing[[#This Row],[Registration]]</f>
        <v>Ed^Hendricks^N503RP</v>
      </c>
      <c r="S89" s="22">
        <v>44637</v>
      </c>
    </row>
    <row r="90" spans="1:19" ht="30" x14ac:dyDescent="0.25">
      <c r="A90" t="s">
        <v>444</v>
      </c>
      <c r="B9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Aaron Peterson
PFC Holdings, LLC</v>
      </c>
      <c r="C90" t="s">
        <v>1008</v>
      </c>
      <c r="D90" s="3" t="str">
        <f>mailing[[#This Row],[COMPADDRESS1]]&amp;IF(LEN(mailing[[#This Row],[COMPADDRESS2]])=0,"",CHAR(10)&amp;mailing[[#This Row],[COMPADDRESS2]])</f>
        <v>320 E CIRCLE DR</v>
      </c>
      <c r="E90" t="s">
        <v>1959</v>
      </c>
      <c r="G90" t="s">
        <v>1703</v>
      </c>
      <c r="H90" t="s">
        <v>1295</v>
      </c>
      <c r="I90" s="12" t="s">
        <v>3197</v>
      </c>
      <c r="J90" s="12" t="str">
        <f>IF(mailing[[#This Row],[COMPCOUNTRY]]="United States","",mailing[[#This Row],[COMPCOUNTRY]])</f>
        <v/>
      </c>
      <c r="K90" t="s">
        <v>667</v>
      </c>
      <c r="L90" t="s">
        <v>1009</v>
      </c>
      <c r="M90" t="s">
        <v>1010</v>
      </c>
      <c r="N90" t="s">
        <v>3214</v>
      </c>
      <c r="O90" s="5">
        <v>0.56000000000000005</v>
      </c>
      <c r="P90" t="e">
        <v>#N/A</v>
      </c>
      <c r="Q90" t="str">
        <f>mailing[[#This Row],[CONTACTFIRSTNAME]]&amp;"^"&amp;mailing[[#This Row],[CONTACTLASTNAME]]&amp;"^"&amp;mailing[[#This Row],[Registration]]</f>
        <v>Aaron^Peterson^N285GA</v>
      </c>
      <c r="S90" s="22">
        <v>44637</v>
      </c>
    </row>
    <row r="91" spans="1:19" ht="30" x14ac:dyDescent="0.25">
      <c r="A91" t="s">
        <v>44</v>
      </c>
      <c r="B9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Curt Pavlicek
Pinnacle Aviation, Inc.</v>
      </c>
      <c r="C91" t="s">
        <v>45</v>
      </c>
      <c r="D91" s="3" t="str">
        <f>mailing[[#This Row],[COMPADDRESS1]]&amp;IF(LEN(mailing[[#This Row],[COMPADDRESS2]])=0,"",CHAR(10)&amp;mailing[[#This Row],[COMPADDRESS2]])</f>
        <v>14988 N 78th Way Ste 106
Scottsdale Airport</v>
      </c>
      <c r="E91" t="s">
        <v>2124</v>
      </c>
      <c r="F91" t="s">
        <v>1271</v>
      </c>
      <c r="G91" t="s">
        <v>1272</v>
      </c>
      <c r="H91" t="s">
        <v>1269</v>
      </c>
      <c r="I91" s="12" t="s">
        <v>3153</v>
      </c>
      <c r="J91" s="12" t="str">
        <f>IF(mailing[[#This Row],[COMPCOUNTRY]]="United States","",mailing[[#This Row],[COMPCOUNTRY]])</f>
        <v/>
      </c>
      <c r="K91" t="s">
        <v>667</v>
      </c>
      <c r="L91" t="s">
        <v>46</v>
      </c>
      <c r="M91" t="s">
        <v>47</v>
      </c>
      <c r="N91" t="s">
        <v>3214</v>
      </c>
      <c r="O91" s="5">
        <v>0.56000000000000005</v>
      </c>
      <c r="P91" t="e">
        <v>#N/A</v>
      </c>
      <c r="Q91" t="str">
        <f>mailing[[#This Row],[CONTACTFIRSTNAME]]&amp;"^"&amp;mailing[[#This Row],[CONTACTLASTNAME]]&amp;"^"&amp;mailing[[#This Row],[Registration]]</f>
        <v>Curt^Pavlicek^N209AW</v>
      </c>
      <c r="S91" s="22">
        <v>44637</v>
      </c>
    </row>
    <row r="92" spans="1:19" ht="30" x14ac:dyDescent="0.25">
      <c r="A92" t="s">
        <v>634</v>
      </c>
      <c r="B9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Luci Johnson
PNC Equipment Finance, LLC</v>
      </c>
      <c r="C92" t="s">
        <v>635</v>
      </c>
      <c r="D92" s="3" t="str">
        <f>mailing[[#This Row],[COMPADDRESS1]]&amp;IF(LEN(mailing[[#This Row],[COMPADDRESS2]])=0,"",CHAR(10)&amp;mailing[[#This Row],[COMPADDRESS2]])</f>
        <v>4355 W Emerald St Ste 100</v>
      </c>
      <c r="E92" t="s">
        <v>2123</v>
      </c>
      <c r="G92" t="s">
        <v>1880</v>
      </c>
      <c r="H92" t="s">
        <v>1556</v>
      </c>
      <c r="I92" s="12" t="s">
        <v>3198</v>
      </c>
      <c r="J92" s="12" t="str">
        <f>IF(mailing[[#This Row],[COMPCOUNTRY]]="United States","",mailing[[#This Row],[COMPCOUNTRY]])</f>
        <v/>
      </c>
      <c r="K92" t="s">
        <v>667</v>
      </c>
      <c r="L92" t="s">
        <v>636</v>
      </c>
      <c r="M92" t="s">
        <v>550</v>
      </c>
      <c r="N92" t="s">
        <v>3213</v>
      </c>
      <c r="O92" s="5">
        <v>0.56000000000000005</v>
      </c>
      <c r="P92" t="e">
        <v>#N/A</v>
      </c>
      <c r="Q92" t="str">
        <f>mailing[[#This Row],[CONTACTFIRSTNAME]]&amp;"^"&amp;mailing[[#This Row],[CONTACTLASTNAME]]&amp;"^"&amp;mailing[[#This Row],[Registration]]</f>
        <v>Luci^Johnson^N12WF</v>
      </c>
      <c r="S92" s="22">
        <v>44637</v>
      </c>
    </row>
    <row r="93" spans="1:19" ht="30" x14ac:dyDescent="0.25">
      <c r="A93" t="s">
        <v>646</v>
      </c>
      <c r="B9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William Szekesy
QM Holding Corporation</v>
      </c>
      <c r="C93" t="s">
        <v>1146</v>
      </c>
      <c r="D93" s="3" t="str">
        <f>mailing[[#This Row],[COMPADDRESS1]]&amp;IF(LEN(mailing[[#This Row],[COMPADDRESS2]])=0,"",CHAR(10)&amp;mailing[[#This Row],[COMPADDRESS2]])</f>
        <v>17516 Dix Road</v>
      </c>
      <c r="E93" t="s">
        <v>1893</v>
      </c>
      <c r="G93" t="s">
        <v>1894</v>
      </c>
      <c r="H93" t="s">
        <v>1295</v>
      </c>
      <c r="I93" s="12" t="s">
        <v>1891</v>
      </c>
      <c r="J93" s="12" t="str">
        <f>IF(mailing[[#This Row],[COMPCOUNTRY]]="United States","",mailing[[#This Row],[COMPCOUNTRY]])</f>
        <v/>
      </c>
      <c r="K93" t="s">
        <v>667</v>
      </c>
      <c r="L93" t="s">
        <v>138</v>
      </c>
      <c r="M93" t="s">
        <v>1147</v>
      </c>
      <c r="N93" t="s">
        <v>3213</v>
      </c>
      <c r="O93" s="5">
        <v>0.56000000000000005</v>
      </c>
      <c r="P93" t="e">
        <v>#N/A</v>
      </c>
      <c r="Q93" t="str">
        <f>mailing[[#This Row],[CONTACTFIRSTNAME]]&amp;"^"&amp;mailing[[#This Row],[CONTACTLASTNAME]]&amp;"^"&amp;mailing[[#This Row],[Registration]]</f>
        <v>William^Szekesy^C-GWQM</v>
      </c>
      <c r="S93" s="22">
        <v>44637</v>
      </c>
    </row>
    <row r="94" spans="1:19" ht="30" x14ac:dyDescent="0.25">
      <c r="A94" t="s">
        <v>926</v>
      </c>
      <c r="B9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Brent Smittcamp
Sage Air, LLC</v>
      </c>
      <c r="C94" t="s">
        <v>928</v>
      </c>
      <c r="D94" s="3" t="str">
        <f>mailing[[#This Row],[COMPADDRESS1]]&amp;IF(LEN(mailing[[#This Row],[COMPADDRESS2]])=0,"",CHAR(10)&amp;mailing[[#This Row],[COMPADDRESS2]])</f>
        <v>215 S State St Ste 1200</v>
      </c>
      <c r="E94" t="s">
        <v>2125</v>
      </c>
      <c r="G94" t="s">
        <v>1382</v>
      </c>
      <c r="H94" t="s">
        <v>1383</v>
      </c>
      <c r="I94" s="12" t="s">
        <v>3199</v>
      </c>
      <c r="J94" s="12" t="str">
        <f>IF(mailing[[#This Row],[COMPCOUNTRY]]="United States","",mailing[[#This Row],[COMPCOUNTRY]])</f>
        <v/>
      </c>
      <c r="K94" t="s">
        <v>667</v>
      </c>
      <c r="L94" t="s">
        <v>929</v>
      </c>
      <c r="M94" t="s">
        <v>930</v>
      </c>
      <c r="N94" t="s">
        <v>3213</v>
      </c>
      <c r="O94" s="5">
        <v>0.56000000000000005</v>
      </c>
      <c r="P94" t="e">
        <v>#N/A</v>
      </c>
      <c r="Q94" t="str">
        <f>mailing[[#This Row],[CONTACTFIRSTNAME]]&amp;"^"&amp;mailing[[#This Row],[CONTACTLASTNAME]]&amp;"^"&amp;mailing[[#This Row],[Registration]]</f>
        <v>Brent^Smittcamp^N802RR</v>
      </c>
      <c r="S94" s="22">
        <v>44637</v>
      </c>
    </row>
    <row r="95" spans="1:19" ht="30" x14ac:dyDescent="0.25">
      <c r="A95" t="s">
        <v>269</v>
      </c>
      <c r="B9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Zane Lambert
Sanderson Farms, Inc.</v>
      </c>
      <c r="C95" t="s">
        <v>270</v>
      </c>
      <c r="D95" s="3" t="str">
        <f>mailing[[#This Row],[COMPADDRESS1]]&amp;IF(LEN(mailing[[#This Row],[COMPADDRESS2]])=0,"",CHAR(10)&amp;mailing[[#This Row],[COMPADDRESS2]])</f>
        <v>PO Box 988
127 Flynt Rd</v>
      </c>
      <c r="E95" t="s">
        <v>1944</v>
      </c>
      <c r="F95" t="s">
        <v>2157</v>
      </c>
      <c r="G95" t="s">
        <v>1514</v>
      </c>
      <c r="H95" t="s">
        <v>1511</v>
      </c>
      <c r="I95" s="12" t="s">
        <v>2810</v>
      </c>
      <c r="J95" s="12" t="str">
        <f>IF(mailing[[#This Row],[COMPCOUNTRY]]="United States","",mailing[[#This Row],[COMPCOUNTRY]])</f>
        <v/>
      </c>
      <c r="K95" t="s">
        <v>667</v>
      </c>
      <c r="L95" t="s">
        <v>272</v>
      </c>
      <c r="M95" t="s">
        <v>273</v>
      </c>
      <c r="N95" t="s">
        <v>3213</v>
      </c>
      <c r="O95" s="5">
        <v>0.56000000000000005</v>
      </c>
      <c r="P95" t="e">
        <v>#N/A</v>
      </c>
      <c r="Q95" t="str">
        <f>mailing[[#This Row],[CONTACTFIRSTNAME]]&amp;"^"&amp;mailing[[#This Row],[CONTACTLASTNAME]]&amp;"^"&amp;mailing[[#This Row],[Registration]]</f>
        <v>Zane^Lambert^N637SF, N636SF, N639SF, N622SF</v>
      </c>
      <c r="S95" s="22">
        <v>44637</v>
      </c>
    </row>
    <row r="96" spans="1:19" ht="30" x14ac:dyDescent="0.25">
      <c r="A96" t="s">
        <v>269</v>
      </c>
      <c r="B9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Sanderson Farms, Inc.</v>
      </c>
      <c r="C96" t="s">
        <v>270</v>
      </c>
      <c r="D96" s="3" t="str">
        <f>mailing[[#This Row],[COMPADDRESS1]]&amp;IF(LEN(mailing[[#This Row],[COMPADDRESS2]])=0,"",CHAR(10)&amp;mailing[[#This Row],[COMPADDRESS2]])</f>
        <v>PO Box 988
127 Flynt Rd</v>
      </c>
      <c r="E96" t="s">
        <v>1944</v>
      </c>
      <c r="F96" t="s">
        <v>2157</v>
      </c>
      <c r="G96" t="s">
        <v>1514</v>
      </c>
      <c r="H96" t="s">
        <v>1511</v>
      </c>
      <c r="I96" s="12" t="s">
        <v>2810</v>
      </c>
      <c r="J96" s="12" t="str">
        <f>IF(mailing[[#This Row],[COMPCOUNTRY]]="United States","",mailing[[#This Row],[COMPCOUNTRY]])</f>
        <v/>
      </c>
      <c r="K96" t="s">
        <v>667</v>
      </c>
      <c r="N96" t="s">
        <v>3213</v>
      </c>
      <c r="O96" s="5">
        <v>0.56000000000000005</v>
      </c>
      <c r="P96" t="e">
        <v>#N/A</v>
      </c>
      <c r="Q96" t="str">
        <f>mailing[[#This Row],[CONTACTFIRSTNAME]]&amp;"^"&amp;mailing[[#This Row],[CONTACTLASTNAME]]&amp;"^"&amp;mailing[[#This Row],[Registration]]</f>
        <v>^^N637SF, N636SF, N639SF, N622SF</v>
      </c>
      <c r="S96" s="22">
        <v>44637</v>
      </c>
    </row>
    <row r="97" spans="1:19" ht="30" x14ac:dyDescent="0.25">
      <c r="A97" t="s">
        <v>1036</v>
      </c>
      <c r="B9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Mark Rourke
Schneider National, Inc.</v>
      </c>
      <c r="C97" t="s">
        <v>1038</v>
      </c>
      <c r="D97" s="3" t="str">
        <f>mailing[[#This Row],[COMPADDRESS1]]&amp;IF(LEN(mailing[[#This Row],[COMPADDRESS2]])=0,"",CHAR(10)&amp;mailing[[#This Row],[COMPADDRESS2]])</f>
        <v>3101 Packerland Dr</v>
      </c>
      <c r="E97" t="s">
        <v>2126</v>
      </c>
      <c r="G97" t="s">
        <v>1741</v>
      </c>
      <c r="H97" t="s">
        <v>1739</v>
      </c>
      <c r="I97" s="12" t="s">
        <v>3200</v>
      </c>
      <c r="J97" s="12" t="str">
        <f>IF(mailing[[#This Row],[COMPCOUNTRY]]="United States","",mailing[[#This Row],[COMPCOUNTRY]])</f>
        <v/>
      </c>
      <c r="K97" t="s">
        <v>667</v>
      </c>
      <c r="L97" t="s">
        <v>1039</v>
      </c>
      <c r="M97" t="s">
        <v>1040</v>
      </c>
      <c r="N97" t="s">
        <v>3213</v>
      </c>
      <c r="O97" s="5">
        <v>0.56000000000000005</v>
      </c>
      <c r="P97" t="e">
        <v>#N/A</v>
      </c>
      <c r="Q97" t="str">
        <f>mailing[[#This Row],[CONTACTFIRSTNAME]]&amp;"^"&amp;mailing[[#This Row],[CONTACTLASTNAME]]&amp;"^"&amp;mailing[[#This Row],[Registration]]</f>
        <v>Mark^Rourke^N935GB</v>
      </c>
      <c r="S97" s="22">
        <v>44637</v>
      </c>
    </row>
    <row r="98" spans="1:19" ht="30" x14ac:dyDescent="0.25">
      <c r="A98" t="s">
        <v>30</v>
      </c>
      <c r="B9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Kevin Welch
Schussboomer Systems, Inc.</v>
      </c>
      <c r="C98" t="s">
        <v>31</v>
      </c>
      <c r="D98" s="3" t="str">
        <f>mailing[[#This Row],[COMPADDRESS1]]&amp;IF(LEN(mailing[[#This Row],[COMPADDRESS2]])=0,"",CHAR(10)&amp;mailing[[#This Row],[COMPADDRESS2]])</f>
        <v>PO Box 1420
317 Commercial Ave</v>
      </c>
      <c r="E98" t="s">
        <v>1945</v>
      </c>
      <c r="F98" t="s">
        <v>2158</v>
      </c>
      <c r="G98" t="s">
        <v>1247</v>
      </c>
      <c r="H98" t="s">
        <v>1244</v>
      </c>
      <c r="I98" s="12" t="s">
        <v>3201</v>
      </c>
      <c r="J98" s="12" t="str">
        <f>IF(mailing[[#This Row],[COMPCOUNTRY]]="United States","",mailing[[#This Row],[COMPCOUNTRY]])</f>
        <v/>
      </c>
      <c r="K98" t="s">
        <v>667</v>
      </c>
      <c r="L98" t="s">
        <v>32</v>
      </c>
      <c r="M98" t="s">
        <v>33</v>
      </c>
      <c r="N98" t="s">
        <v>3213</v>
      </c>
      <c r="O98" s="5">
        <v>0.56000000000000005</v>
      </c>
      <c r="P98" t="e">
        <v>#N/A</v>
      </c>
      <c r="Q98" t="str">
        <f>mailing[[#This Row],[CONTACTFIRSTNAME]]&amp;"^"&amp;mailing[[#This Row],[CONTACTLASTNAME]]&amp;"^"&amp;mailing[[#This Row],[Registration]]</f>
        <v>Kevin^Welch^N29JW</v>
      </c>
      <c r="S98" s="22">
        <v>44637</v>
      </c>
    </row>
    <row r="99" spans="1:19" ht="30" x14ac:dyDescent="0.25">
      <c r="A99" t="s">
        <v>181</v>
      </c>
      <c r="B9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Buford Ortale
Sewanee Ventures, LLC</v>
      </c>
      <c r="C99" t="s">
        <v>195</v>
      </c>
      <c r="D99" s="3" t="str">
        <f>mailing[[#This Row],[COMPADDRESS1]]&amp;IF(LEN(mailing[[#This Row],[COMPADDRESS2]])=0,"",CHAR(10)&amp;mailing[[#This Row],[COMPADDRESS2]])</f>
        <v>4410 Gerald Place</v>
      </c>
      <c r="E99" t="s">
        <v>1429</v>
      </c>
      <c r="G99" t="s">
        <v>1430</v>
      </c>
      <c r="H99" t="s">
        <v>1431</v>
      </c>
      <c r="I99" s="12" t="s">
        <v>3147</v>
      </c>
      <c r="J99" s="12" t="str">
        <f>IF(mailing[[#This Row],[COMPCOUNTRY]]="United States","",mailing[[#This Row],[COMPCOUNTRY]])</f>
        <v/>
      </c>
      <c r="K99" t="s">
        <v>667</v>
      </c>
      <c r="L99" t="s">
        <v>826</v>
      </c>
      <c r="M99" t="s">
        <v>827</v>
      </c>
      <c r="N99" t="s">
        <v>3213</v>
      </c>
      <c r="O99" s="5">
        <v>0.56000000000000005</v>
      </c>
      <c r="P99" t="e">
        <v>#N/A</v>
      </c>
      <c r="Q99" t="str">
        <f>mailing[[#This Row],[CONTACTFIRSTNAME]]&amp;"^"&amp;mailing[[#This Row],[CONTACTLASTNAME]]&amp;"^"&amp;mailing[[#This Row],[Registration]]</f>
        <v>Buford^Ortale^N511CT</v>
      </c>
      <c r="S99" s="22">
        <v>44637</v>
      </c>
    </row>
    <row r="100" spans="1:19" ht="45" x14ac:dyDescent="0.25">
      <c r="A100" t="s">
        <v>330</v>
      </c>
      <c r="B10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Jeff Buhr
SFG Commercial Aircraft Leasing, Inc.</v>
      </c>
      <c r="C100" t="s">
        <v>1960</v>
      </c>
      <c r="D100" s="3" t="str">
        <f>mailing[[#This Row],[COMPADDRESS1]]&amp;IF(LEN(mailing[[#This Row],[COMPADDRESS2]])=0,"",CHAR(10)&amp;mailing[[#This Row],[COMPADDRESS2]])</f>
        <v>100 N Michigan St</v>
      </c>
      <c r="E100" t="s">
        <v>2127</v>
      </c>
      <c r="G100" t="s">
        <v>1590</v>
      </c>
      <c r="H100" t="s">
        <v>1591</v>
      </c>
      <c r="I100" s="12" t="s">
        <v>3202</v>
      </c>
      <c r="J100" s="12" t="str">
        <f>IF(mailing[[#This Row],[COMPCOUNTRY]]="United States","",mailing[[#This Row],[COMPCOUNTRY]])</f>
        <v/>
      </c>
      <c r="K100" t="s">
        <v>667</v>
      </c>
      <c r="L100" t="s">
        <v>332</v>
      </c>
      <c r="M100" t="s">
        <v>333</v>
      </c>
      <c r="N100" t="s">
        <v>3217</v>
      </c>
      <c r="O100" s="5">
        <v>0.56000000000000005</v>
      </c>
      <c r="P100" t="e">
        <v>#N/A</v>
      </c>
      <c r="Q100" t="str">
        <f>mailing[[#This Row],[CONTACTFIRSTNAME]]&amp;"^"&amp;mailing[[#This Row],[CONTACTLASTNAME]]&amp;"^"&amp;mailing[[#This Row],[Registration]]</f>
        <v>Jeff^Buhr^XA-CHY</v>
      </c>
      <c r="S100" s="22">
        <v>44637</v>
      </c>
    </row>
    <row r="101" spans="1:19" ht="30" x14ac:dyDescent="0.25">
      <c r="A101" t="s">
        <v>571</v>
      </c>
      <c r="B10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Stacey Hatch
Silver Point Capital, LP</v>
      </c>
      <c r="C101" t="s">
        <v>572</v>
      </c>
      <c r="D101" s="3" t="str">
        <f>mailing[[#This Row],[COMPADDRESS1]]&amp;IF(LEN(mailing[[#This Row],[COMPADDRESS2]])=0,"",CHAR(10)&amp;mailing[[#This Row],[COMPADDRESS2]])</f>
        <v>2 Greenwich Plz</v>
      </c>
      <c r="E101" t="s">
        <v>2128</v>
      </c>
      <c r="G101" t="s">
        <v>1826</v>
      </c>
      <c r="H101" t="s">
        <v>1629</v>
      </c>
      <c r="I101" s="12" t="s">
        <v>3203</v>
      </c>
      <c r="J101" s="12" t="str">
        <f>IF(mailing[[#This Row],[COMPCOUNTRY]]="United States","",mailing[[#This Row],[COMPCOUNTRY]])</f>
        <v/>
      </c>
      <c r="K101" t="s">
        <v>667</v>
      </c>
      <c r="L101" t="s">
        <v>574</v>
      </c>
      <c r="M101" t="s">
        <v>575</v>
      </c>
      <c r="N101" t="s">
        <v>3217</v>
      </c>
      <c r="O101" s="5">
        <v>0.56000000000000005</v>
      </c>
      <c r="P101" t="e">
        <v>#N/A</v>
      </c>
      <c r="Q101" t="str">
        <f>mailing[[#This Row],[CONTACTFIRSTNAME]]&amp;"^"&amp;mailing[[#This Row],[CONTACTLASTNAME]]&amp;"^"&amp;mailing[[#This Row],[Registration]]</f>
        <v>Stacey^Hatch^N508RP</v>
      </c>
      <c r="S101" s="22">
        <v>44637</v>
      </c>
    </row>
    <row r="102" spans="1:19" ht="30" x14ac:dyDescent="0.25">
      <c r="A102" t="s">
        <v>498</v>
      </c>
      <c r="B10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Jack Draughon
SJ Aviation, LLC</v>
      </c>
      <c r="C102" t="s">
        <v>1772</v>
      </c>
      <c r="D102" s="3" t="str">
        <f>mailing[[#This Row],[COMPADDRESS1]]&amp;IF(LEN(mailing[[#This Row],[COMPADDRESS2]])=0,"",CHAR(10)&amp;mailing[[#This Row],[COMPADDRESS2]])</f>
        <v>2928 Habersham Rd NW</v>
      </c>
      <c r="E102" t="s">
        <v>1773</v>
      </c>
      <c r="G102" t="s">
        <v>1280</v>
      </c>
      <c r="H102" t="s">
        <v>1224</v>
      </c>
      <c r="I102" s="12" t="s">
        <v>3148</v>
      </c>
      <c r="J102" s="12" t="str">
        <f>IF(mailing[[#This Row],[COMPCOUNTRY]]="United States","",mailing[[#This Row],[COMPCOUNTRY]])</f>
        <v/>
      </c>
      <c r="K102" t="s">
        <v>667</v>
      </c>
      <c r="L102" t="s">
        <v>1774</v>
      </c>
      <c r="M102" t="s">
        <v>1775</v>
      </c>
      <c r="N102" t="s">
        <v>3213</v>
      </c>
      <c r="O102" s="5">
        <v>0.56000000000000005</v>
      </c>
      <c r="P102" t="e">
        <v>#N/A</v>
      </c>
      <c r="Q102" t="str">
        <f>mailing[[#This Row],[CONTACTFIRSTNAME]]&amp;"^"&amp;mailing[[#This Row],[CONTACTLASTNAME]]&amp;"^"&amp;mailing[[#This Row],[Registration]]</f>
        <v>Jack^Draughon^N20TW</v>
      </c>
      <c r="S102" s="22">
        <v>44637</v>
      </c>
    </row>
    <row r="103" spans="1:19" ht="30" x14ac:dyDescent="0.25">
      <c r="A103" t="s">
        <v>547</v>
      </c>
      <c r="B10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Ronald Johnson
Snowy Range Aviation, LLC</v>
      </c>
      <c r="C103" t="s">
        <v>1806</v>
      </c>
      <c r="D103" s="3" t="str">
        <f>mailing[[#This Row],[COMPADDRESS1]]&amp;IF(LEN(mailing[[#This Row],[COMPADDRESS2]])=0,"",CHAR(10)&amp;mailing[[#This Row],[COMPADDRESS2]])</f>
        <v>One South Nevada Avenue, Suite 200</v>
      </c>
      <c r="E103" t="s">
        <v>1803</v>
      </c>
      <c r="G103" t="s">
        <v>1804</v>
      </c>
      <c r="H103" t="s">
        <v>1559</v>
      </c>
      <c r="I103" s="12" t="s">
        <v>1805</v>
      </c>
      <c r="J103" s="12" t="str">
        <f>IF(mailing[[#This Row],[COMPCOUNTRY]]="United States","",mailing[[#This Row],[COMPCOUNTRY]])</f>
        <v/>
      </c>
      <c r="K103" t="s">
        <v>667</v>
      </c>
      <c r="L103" t="s">
        <v>549</v>
      </c>
      <c r="M103" t="s">
        <v>550</v>
      </c>
      <c r="N103" t="s">
        <v>3213</v>
      </c>
      <c r="O103" s="5">
        <v>0.56000000000000005</v>
      </c>
      <c r="P103" t="e">
        <v>#N/A</v>
      </c>
      <c r="Q103" t="str">
        <f>mailing[[#This Row],[CONTACTFIRSTNAME]]&amp;"^"&amp;mailing[[#This Row],[CONTACTLASTNAME]]&amp;"^"&amp;mailing[[#This Row],[Registration]]</f>
        <v>Ronald^Johnson^N730GA</v>
      </c>
      <c r="S103" s="22">
        <v>44637</v>
      </c>
    </row>
    <row r="104" spans="1:19" ht="30" x14ac:dyDescent="0.25">
      <c r="A104" t="s">
        <v>181</v>
      </c>
      <c r="B10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Matt Soule
Society Street Partners, LLC</v>
      </c>
      <c r="C104" t="s">
        <v>1432</v>
      </c>
      <c r="D104" s="3" t="str">
        <f>mailing[[#This Row],[COMPADDRESS1]]&amp;IF(LEN(mailing[[#This Row],[COMPADDRESS2]])=0,"",CHAR(10)&amp;mailing[[#This Row],[COMPADDRESS2]])</f>
        <v>3203 Bridle Trl</v>
      </c>
      <c r="E104" t="s">
        <v>2129</v>
      </c>
      <c r="G104" t="s">
        <v>1434</v>
      </c>
      <c r="H104" t="s">
        <v>1229</v>
      </c>
      <c r="I104" s="12" t="s">
        <v>3147</v>
      </c>
      <c r="J104" s="12" t="str">
        <f>IF(mailing[[#This Row],[COMPCOUNTRY]]="United States","",mailing[[#This Row],[COMPCOUNTRY]])</f>
        <v/>
      </c>
      <c r="K104" t="s">
        <v>667</v>
      </c>
      <c r="L104" t="s">
        <v>294</v>
      </c>
      <c r="M104" t="s">
        <v>1435</v>
      </c>
      <c r="N104" t="s">
        <v>3213</v>
      </c>
      <c r="O104" s="5">
        <v>0.56000000000000005</v>
      </c>
      <c r="P104" t="e">
        <v>#N/A</v>
      </c>
      <c r="Q104" t="str">
        <f>mailing[[#This Row],[CONTACTFIRSTNAME]]&amp;"^"&amp;mailing[[#This Row],[CONTACTLASTNAME]]&amp;"^"&amp;mailing[[#This Row],[Registration]]</f>
        <v>Matt^Soule^N511CT</v>
      </c>
      <c r="S104" s="22">
        <v>44637</v>
      </c>
    </row>
    <row r="105" spans="1:19" ht="30" x14ac:dyDescent="0.25">
      <c r="A105" t="s">
        <v>110</v>
      </c>
      <c r="B10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Charles Judge
Solairus Aviation</v>
      </c>
      <c r="C105" t="s">
        <v>111</v>
      </c>
      <c r="D105" s="3" t="str">
        <f>mailing[[#This Row],[COMPADDRESS1]]&amp;IF(LEN(mailing[[#This Row],[COMPADDRESS2]])=0,"",CHAR(10)&amp;mailing[[#This Row],[COMPADDRESS2]])</f>
        <v>201 First Street, Suite 307</v>
      </c>
      <c r="E105" t="s">
        <v>1343</v>
      </c>
      <c r="G105" t="s">
        <v>1344</v>
      </c>
      <c r="H105" t="s">
        <v>1299</v>
      </c>
      <c r="I105" s="12" t="s">
        <v>3169</v>
      </c>
      <c r="J105" s="12" t="str">
        <f>IF(mailing[[#This Row],[COMPCOUNTRY]]="United States","",mailing[[#This Row],[COMPCOUNTRY]])</f>
        <v/>
      </c>
      <c r="K105" t="s">
        <v>667</v>
      </c>
      <c r="L105" t="s">
        <v>113</v>
      </c>
      <c r="M105" t="s">
        <v>114</v>
      </c>
      <c r="N105" t="s">
        <v>3213</v>
      </c>
      <c r="O105" s="5">
        <v>0.56000000000000005</v>
      </c>
      <c r="P105" t="e">
        <v>#N/A</v>
      </c>
      <c r="Q105" t="str">
        <f>mailing[[#This Row],[CONTACTFIRSTNAME]]&amp;"^"&amp;mailing[[#This Row],[CONTACTLASTNAME]]&amp;"^"&amp;mailing[[#This Row],[Registration]]</f>
        <v>Charles^Judge^N705AK</v>
      </c>
      <c r="S105" s="22">
        <v>44637</v>
      </c>
    </row>
    <row r="106" spans="1:19" ht="30" x14ac:dyDescent="0.25">
      <c r="A106" t="s">
        <v>349</v>
      </c>
      <c r="B10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Robert Stallings
Stallings, Robert W.</v>
      </c>
      <c r="C106" t="s">
        <v>942</v>
      </c>
      <c r="D106" s="3" t="str">
        <f>mailing[[#This Row],[COMPADDRESS1]]&amp;IF(LEN(mailing[[#This Row],[COMPADDRESS2]])=0,"",CHAR(10)&amp;mailing[[#This Row],[COMPADDRESS2]])</f>
        <v>5242 Buena Vista Drive</v>
      </c>
      <c r="E106" t="s">
        <v>1613</v>
      </c>
      <c r="G106" t="s">
        <v>1614</v>
      </c>
      <c r="H106" t="s">
        <v>1236</v>
      </c>
      <c r="I106" s="12" t="s">
        <v>3174</v>
      </c>
      <c r="J106" s="12" t="str">
        <f>IF(mailing[[#This Row],[COMPCOUNTRY]]="United States","",mailing[[#This Row],[COMPCOUNTRY]])</f>
        <v/>
      </c>
      <c r="K106" t="s">
        <v>667</v>
      </c>
      <c r="L106" t="s">
        <v>22</v>
      </c>
      <c r="M106" t="s">
        <v>943</v>
      </c>
      <c r="N106" t="s">
        <v>3218</v>
      </c>
      <c r="O106" s="5">
        <v>0.56000000000000005</v>
      </c>
      <c r="P106" t="e">
        <v>#N/A</v>
      </c>
      <c r="Q106" t="str">
        <f>mailing[[#This Row],[CONTACTFIRSTNAME]]&amp;"^"&amp;mailing[[#This Row],[CONTACTLASTNAME]]&amp;"^"&amp;mailing[[#This Row],[Registration]]</f>
        <v>Robert^Stallings^N365SS</v>
      </c>
      <c r="S106" s="22">
        <v>44637</v>
      </c>
    </row>
    <row r="107" spans="1:19" ht="30" x14ac:dyDescent="0.25">
      <c r="A107" t="s">
        <v>1104</v>
      </c>
      <c r="B10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Megdal
Talon Tactical Management, LLC</v>
      </c>
      <c r="C107" t="s">
        <v>1106</v>
      </c>
      <c r="D107" s="3" t="str">
        <f>mailing[[#This Row],[COMPADDRESS1]]&amp;IF(LEN(mailing[[#This Row],[COMPADDRESS2]])=0,"",CHAR(10)&amp;mailing[[#This Row],[COMPADDRESS2]])</f>
        <v>6929 North Hayden Road C4-503</v>
      </c>
      <c r="E107" t="s">
        <v>1839</v>
      </c>
      <c r="G107" t="s">
        <v>1272</v>
      </c>
      <c r="H107" t="s">
        <v>1269</v>
      </c>
      <c r="I107" s="12" t="s">
        <v>3204</v>
      </c>
      <c r="J107" s="12" t="str">
        <f>IF(mailing[[#This Row],[COMPCOUNTRY]]="United States","",mailing[[#This Row],[COMPCOUNTRY]])</f>
        <v/>
      </c>
      <c r="K107" t="s">
        <v>667</v>
      </c>
      <c r="L107" t="s">
        <v>39</v>
      </c>
      <c r="M107" t="s">
        <v>1107</v>
      </c>
      <c r="N107" t="s">
        <v>3213</v>
      </c>
      <c r="O107" s="5">
        <v>0.56000000000000005</v>
      </c>
      <c r="P107" t="e">
        <v>#N/A</v>
      </c>
      <c r="Q107" t="str">
        <f>mailing[[#This Row],[CONTACTFIRSTNAME]]&amp;"^"&amp;mailing[[#This Row],[CONTACTLASTNAME]]&amp;"^"&amp;mailing[[#This Row],[Registration]]</f>
        <v>David^Megdal^N151PW</v>
      </c>
      <c r="S107" s="22">
        <v>44637</v>
      </c>
    </row>
    <row r="108" spans="1:19" ht="30" x14ac:dyDescent="0.25">
      <c r="A108" t="s">
        <v>920</v>
      </c>
      <c r="B10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Ben Sutton
Teall Capital Partners, LLC</v>
      </c>
      <c r="C108" t="s">
        <v>922</v>
      </c>
      <c r="D108" s="3" t="str">
        <f>mailing[[#This Row],[COMPADDRESS1]]&amp;IF(LEN(mailing[[#This Row],[COMPADDRESS2]])=0,"",CHAR(10)&amp;mailing[[#This Row],[COMPADDRESS2]])</f>
        <v>1001 W 4th St</v>
      </c>
      <c r="E108" t="s">
        <v>2130</v>
      </c>
      <c r="G108" t="s">
        <v>1574</v>
      </c>
      <c r="H108" t="s">
        <v>1229</v>
      </c>
      <c r="I108" s="12" t="s">
        <v>3205</v>
      </c>
      <c r="J108" s="12" t="str">
        <f>IF(mailing[[#This Row],[COMPCOUNTRY]]="United States","",mailing[[#This Row],[COMPCOUNTRY]])</f>
        <v/>
      </c>
      <c r="K108" t="s">
        <v>667</v>
      </c>
      <c r="L108" t="s">
        <v>923</v>
      </c>
      <c r="M108" t="s">
        <v>924</v>
      </c>
      <c r="N108" t="s">
        <v>3213</v>
      </c>
      <c r="O108" s="5">
        <v>0.56000000000000005</v>
      </c>
      <c r="P108" t="e">
        <v>#N/A</v>
      </c>
      <c r="Q108" t="str">
        <f>mailing[[#This Row],[CONTACTFIRSTNAME]]&amp;"^"&amp;mailing[[#This Row],[CONTACTLASTNAME]]&amp;"^"&amp;mailing[[#This Row],[Registration]]</f>
        <v>Ben^Sutton^N101RX</v>
      </c>
      <c r="S108" s="22">
        <v>44637</v>
      </c>
    </row>
    <row r="109" spans="1:19" ht="30" x14ac:dyDescent="0.25">
      <c r="A109" t="s">
        <v>973</v>
      </c>
      <c r="B10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Timothy Herbst
Terrible Herbst, Inc.</v>
      </c>
      <c r="C109" t="s">
        <v>975</v>
      </c>
      <c r="D109" s="3" t="str">
        <f>mailing[[#This Row],[COMPADDRESS1]]&amp;IF(LEN(mailing[[#This Row],[COMPADDRESS2]])=0,"",CHAR(10)&amp;mailing[[#This Row],[COMPADDRESS2]])</f>
        <v>5195 Las Vegas Blvd S</v>
      </c>
      <c r="E109" t="s">
        <v>2131</v>
      </c>
      <c r="G109" t="s">
        <v>1648</v>
      </c>
      <c r="H109" t="s">
        <v>1646</v>
      </c>
      <c r="I109" s="12" t="s">
        <v>3206</v>
      </c>
      <c r="J109" s="12" t="str">
        <f>IF(mailing[[#This Row],[COMPCOUNTRY]]="United States","",mailing[[#This Row],[COMPCOUNTRY]])</f>
        <v/>
      </c>
      <c r="K109" t="s">
        <v>667</v>
      </c>
      <c r="L109" t="s">
        <v>823</v>
      </c>
      <c r="M109" t="s">
        <v>976</v>
      </c>
      <c r="N109" t="s">
        <v>3213</v>
      </c>
      <c r="O109" s="5">
        <v>0.56000000000000005</v>
      </c>
      <c r="P109" t="e">
        <v>#N/A</v>
      </c>
      <c r="Q109" t="str">
        <f>mailing[[#This Row],[CONTACTFIRSTNAME]]&amp;"^"&amp;mailing[[#This Row],[CONTACTLASTNAME]]&amp;"^"&amp;mailing[[#This Row],[Registration]]</f>
        <v>Timothy^Herbst^N15PV</v>
      </c>
      <c r="S109" s="22">
        <v>44637</v>
      </c>
    </row>
    <row r="110" spans="1:19" ht="45" x14ac:dyDescent="0.25">
      <c r="A110" t="s">
        <v>1673</v>
      </c>
      <c r="B11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Laura Thompson
The Goodyear Tire &amp; Rubber Company</v>
      </c>
      <c r="C110" t="s">
        <v>1678</v>
      </c>
      <c r="D110" s="3" t="str">
        <f>mailing[[#This Row],[COMPADDRESS1]]&amp;IF(LEN(mailing[[#This Row],[COMPADDRESS2]])=0,"",CHAR(10)&amp;mailing[[#This Row],[COMPADDRESS2]])</f>
        <v>200 Innovation Way</v>
      </c>
      <c r="E110" t="s">
        <v>1679</v>
      </c>
      <c r="G110" t="s">
        <v>1680</v>
      </c>
      <c r="H110" t="s">
        <v>1257</v>
      </c>
      <c r="I110" s="12" t="s">
        <v>3180</v>
      </c>
      <c r="J110" s="12" t="str">
        <f>IF(mailing[[#This Row],[COMPCOUNTRY]]="United States","",mailing[[#This Row],[COMPCOUNTRY]])</f>
        <v/>
      </c>
      <c r="K110" t="s">
        <v>667</v>
      </c>
      <c r="L110" t="s">
        <v>1682</v>
      </c>
      <c r="M110" t="s">
        <v>1683</v>
      </c>
      <c r="N110" t="s">
        <v>3213</v>
      </c>
      <c r="O110" s="5">
        <v>0.56000000000000005</v>
      </c>
      <c r="P110" t="e">
        <v>#N/A</v>
      </c>
      <c r="Q110" t="str">
        <f>mailing[[#This Row],[CONTACTFIRSTNAME]]&amp;"^"&amp;mailing[[#This Row],[CONTACTLASTNAME]]&amp;"^"&amp;mailing[[#This Row],[Registration]]</f>
        <v>Laura^Thompson^N22G</v>
      </c>
      <c r="S110" s="22">
        <v>44637</v>
      </c>
    </row>
    <row r="111" spans="1:19" x14ac:dyDescent="0.25">
      <c r="A111" t="s">
        <v>1099</v>
      </c>
      <c r="B11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The Huntington National Bank</v>
      </c>
      <c r="C111" t="s">
        <v>1101</v>
      </c>
      <c r="D111" s="3" t="str">
        <f>mailing[[#This Row],[COMPADDRESS1]]&amp;IF(LEN(mailing[[#This Row],[COMPADDRESS2]])=0,"",CHAR(10)&amp;mailing[[#This Row],[COMPADDRESS2]])</f>
        <v>106 S Main St</v>
      </c>
      <c r="E111" t="s">
        <v>2132</v>
      </c>
      <c r="G111" t="s">
        <v>1680</v>
      </c>
      <c r="H111" t="s">
        <v>1257</v>
      </c>
      <c r="I111" s="12" t="s">
        <v>3207</v>
      </c>
      <c r="J111" s="12" t="str">
        <f>IF(mailing[[#This Row],[COMPCOUNTRY]]="United States","",mailing[[#This Row],[COMPCOUNTRY]])</f>
        <v/>
      </c>
      <c r="K111" t="s">
        <v>667</v>
      </c>
      <c r="N111" t="s">
        <v>3217</v>
      </c>
      <c r="O111" s="5">
        <v>0.56000000000000005</v>
      </c>
      <c r="P111" t="e">
        <v>#N/A</v>
      </c>
      <c r="Q111" t="str">
        <f>mailing[[#This Row],[CONTACTFIRSTNAME]]&amp;"^"&amp;mailing[[#This Row],[CONTACTLASTNAME]]&amp;"^"&amp;mailing[[#This Row],[Registration]]</f>
        <v>^^N501RP</v>
      </c>
      <c r="S111" s="22">
        <v>44637</v>
      </c>
    </row>
    <row r="112" spans="1:19" ht="30" x14ac:dyDescent="0.25">
      <c r="A112" t="s">
        <v>913</v>
      </c>
      <c r="B11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Dan DeKeyrel
The Peregrine Leasing Trust</v>
      </c>
      <c r="C112" t="s">
        <v>915</v>
      </c>
      <c r="D112" s="3" t="str">
        <f>mailing[[#This Row],[COMPADDRESS1]]&amp;IF(LEN(mailing[[#This Row],[COMPADDRESS2]])=0,"",CHAR(10)&amp;mailing[[#This Row],[COMPADDRESS2]])</f>
        <v>7229 S Alton Way</v>
      </c>
      <c r="E112" t="s">
        <v>2133</v>
      </c>
      <c r="G112" t="s">
        <v>1558</v>
      </c>
      <c r="H112" t="s">
        <v>1559</v>
      </c>
      <c r="I112" s="12" t="s">
        <v>3208</v>
      </c>
      <c r="J112" s="12" t="str">
        <f>IF(mailing[[#This Row],[COMPCOUNTRY]]="United States","",mailing[[#This Row],[COMPCOUNTRY]])</f>
        <v/>
      </c>
      <c r="K112" t="s">
        <v>667</v>
      </c>
      <c r="L112" t="s">
        <v>916</v>
      </c>
      <c r="M112" t="s">
        <v>917</v>
      </c>
      <c r="N112" t="s">
        <v>3213</v>
      </c>
      <c r="O112" s="5">
        <v>0.56000000000000005</v>
      </c>
      <c r="P112" t="e">
        <v>#N/A</v>
      </c>
      <c r="Q112" t="str">
        <f>mailing[[#This Row],[CONTACTFIRSTNAME]]&amp;"^"&amp;mailing[[#This Row],[CONTACTLASTNAME]]&amp;"^"&amp;mailing[[#This Row],[Registration]]</f>
        <v>Dan^DeKeyrel^N10RZ</v>
      </c>
      <c r="S112" s="22">
        <v>44637</v>
      </c>
    </row>
    <row r="113" spans="1:19" ht="45" x14ac:dyDescent="0.25">
      <c r="A113" t="s">
        <v>956</v>
      </c>
      <c r="B11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Stanley Chapman
TransCanada USA Pipeline Services, LLC</v>
      </c>
      <c r="C113" t="s">
        <v>958</v>
      </c>
      <c r="D113" s="3" t="str">
        <f>mailing[[#This Row],[COMPADDRESS1]]&amp;IF(LEN(mailing[[#This Row],[COMPADDRESS2]])=0,"",CHAR(10)&amp;mailing[[#This Row],[COMPADDRESS2]])</f>
        <v>700 Louisiana St Ste 700</v>
      </c>
      <c r="E113" t="s">
        <v>2134</v>
      </c>
      <c r="G113" t="s">
        <v>1250</v>
      </c>
      <c r="H113" t="s">
        <v>1236</v>
      </c>
      <c r="I113" s="12" t="s">
        <v>3209</v>
      </c>
      <c r="J113" s="12" t="str">
        <f>IF(mailing[[#This Row],[COMPCOUNTRY]]="United States","",mailing[[#This Row],[COMPCOUNTRY]])</f>
        <v/>
      </c>
      <c r="K113" t="s">
        <v>667</v>
      </c>
      <c r="L113" t="s">
        <v>959</v>
      </c>
      <c r="M113" t="s">
        <v>762</v>
      </c>
      <c r="N113" t="s">
        <v>3213</v>
      </c>
      <c r="O113" s="5">
        <v>0.56000000000000005</v>
      </c>
      <c r="P113" t="e">
        <v>#N/A</v>
      </c>
      <c r="Q113" t="str">
        <f>mailing[[#This Row],[CONTACTFIRSTNAME]]&amp;"^"&amp;mailing[[#This Row],[CONTACTLASTNAME]]&amp;"^"&amp;mailing[[#This Row],[Registration]]</f>
        <v>Stanley^Chapman^N885TC</v>
      </c>
      <c r="S113" s="22">
        <v>44637</v>
      </c>
    </row>
    <row r="114" spans="1:19" ht="30" x14ac:dyDescent="0.25">
      <c r="A114" t="s">
        <v>554</v>
      </c>
      <c r="B11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Lawrence Cooper
Truist Equipment Finance Corp.</v>
      </c>
      <c r="C114" t="s">
        <v>555</v>
      </c>
      <c r="D114" s="3" t="str">
        <f>mailing[[#This Row],[COMPADDRESS1]]&amp;IF(LEN(mailing[[#This Row],[COMPADDRESS2]])=0,"",CHAR(10)&amp;mailing[[#This Row],[COMPADDRESS2]])</f>
        <v>245 Peachtree Center Ave NE Fl 17</v>
      </c>
      <c r="E114" t="s">
        <v>2135</v>
      </c>
      <c r="G114" t="s">
        <v>1280</v>
      </c>
      <c r="H114" t="s">
        <v>1224</v>
      </c>
      <c r="I114" s="12" t="s">
        <v>3210</v>
      </c>
      <c r="J114" s="12" t="str">
        <f>IF(mailing[[#This Row],[COMPCOUNTRY]]="United States","",mailing[[#This Row],[COMPCOUNTRY]])</f>
        <v/>
      </c>
      <c r="K114" t="s">
        <v>667</v>
      </c>
      <c r="L114" t="s">
        <v>556</v>
      </c>
      <c r="M114" t="s">
        <v>557</v>
      </c>
      <c r="N114" t="s">
        <v>3219</v>
      </c>
      <c r="O114" s="5">
        <v>0.56000000000000005</v>
      </c>
      <c r="P114" t="e">
        <v>#N/A</v>
      </c>
      <c r="Q114" t="str">
        <f>mailing[[#This Row],[CONTACTFIRSTNAME]]&amp;"^"&amp;mailing[[#This Row],[CONTACTLASTNAME]]&amp;"^"&amp;mailing[[#This Row],[Registration]]</f>
        <v>Lawrence^Cooper^N13WF</v>
      </c>
      <c r="S114" s="22">
        <v>44637</v>
      </c>
    </row>
    <row r="115" spans="1:19" ht="30" x14ac:dyDescent="0.25">
      <c r="A115" t="s">
        <v>292</v>
      </c>
      <c r="B11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Matt Brooks
Two Star Maritime, LLC</v>
      </c>
      <c r="C115" t="s">
        <v>1538</v>
      </c>
      <c r="D115" s="3" t="str">
        <f>mailing[[#This Row],[COMPADDRESS1]]&amp;IF(LEN(mailing[[#This Row],[COMPADDRESS2]])=0,"",CHAR(10)&amp;mailing[[#This Row],[COMPADDRESS2]])</f>
        <v>4725 Thornton Ave</v>
      </c>
      <c r="E115" t="s">
        <v>2083</v>
      </c>
      <c r="G115" t="s">
        <v>1535</v>
      </c>
      <c r="H115" t="s">
        <v>1299</v>
      </c>
      <c r="I115" s="12" t="s">
        <v>1536</v>
      </c>
      <c r="J115" s="12" t="str">
        <f>IF(mailing[[#This Row],[COMPCOUNTRY]]="United States","",mailing[[#This Row],[COMPCOUNTRY]])</f>
        <v/>
      </c>
      <c r="K115" t="s">
        <v>667</v>
      </c>
      <c r="L115" t="s">
        <v>294</v>
      </c>
      <c r="M115" t="s">
        <v>295</v>
      </c>
      <c r="N115" t="s">
        <v>3213</v>
      </c>
      <c r="O115" s="5">
        <v>0.56000000000000005</v>
      </c>
      <c r="P115" t="e">
        <v>#N/A</v>
      </c>
      <c r="Q115" t="str">
        <f>mailing[[#This Row],[CONTACTFIRSTNAME]]&amp;"^"&amp;mailing[[#This Row],[CONTACTLASTNAME]]&amp;"^"&amp;mailing[[#This Row],[Registration]]</f>
        <v>Matt^Brooks^N901SS</v>
      </c>
      <c r="S115" s="22">
        <v>44637</v>
      </c>
    </row>
    <row r="116" spans="1:19" ht="30" x14ac:dyDescent="0.25">
      <c r="A116" t="s">
        <v>498</v>
      </c>
      <c r="B11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Randy Perkins
Vanny &amp; RP, LLC</v>
      </c>
      <c r="C116" t="s">
        <v>1057</v>
      </c>
      <c r="D116" s="3" t="str">
        <f>mailing[[#This Row],[COMPADDRESS1]]&amp;IF(LEN(mailing[[#This Row],[COMPADDRESS2]])=0,"",CHAR(10)&amp;mailing[[#This Row],[COMPADDRESS2]])</f>
        <v>PO Box 610</v>
      </c>
      <c r="E116" t="s">
        <v>1946</v>
      </c>
      <c r="G116" t="s">
        <v>1777</v>
      </c>
      <c r="H116" t="s">
        <v>1391</v>
      </c>
      <c r="I116" s="12" t="s">
        <v>3148</v>
      </c>
      <c r="J116" s="12" t="str">
        <f>IF(mailing[[#This Row],[COMPCOUNTRY]]="United States","",mailing[[#This Row],[COMPCOUNTRY]])</f>
        <v/>
      </c>
      <c r="K116" t="s">
        <v>667</v>
      </c>
      <c r="L116" t="s">
        <v>630</v>
      </c>
      <c r="M116" t="s">
        <v>1058</v>
      </c>
      <c r="N116" t="s">
        <v>3213</v>
      </c>
      <c r="O116" s="5">
        <v>0.56000000000000005</v>
      </c>
      <c r="P116" t="e">
        <v>#N/A</v>
      </c>
      <c r="Q116" t="str">
        <f>mailing[[#This Row],[CONTACTFIRSTNAME]]&amp;"^"&amp;mailing[[#This Row],[CONTACTLASTNAME]]&amp;"^"&amp;mailing[[#This Row],[Registration]]</f>
        <v>Randy^Perkins^N20TW</v>
      </c>
      <c r="S116" s="22">
        <v>44637</v>
      </c>
    </row>
    <row r="117" spans="1:19" ht="30" x14ac:dyDescent="0.25">
      <c r="A117" t="s">
        <v>181</v>
      </c>
      <c r="B11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Thomas Wallace
Waldec Foods, LLC</v>
      </c>
      <c r="C117" t="s">
        <v>1436</v>
      </c>
      <c r="D117" s="3" t="str">
        <f>mailing[[#This Row],[COMPADDRESS1]]&amp;IF(LEN(mailing[[#This Row],[COMPADDRESS2]])=0,"",CHAR(10)&amp;mailing[[#This Row],[COMPADDRESS2]])</f>
        <v>5149 West San Jose Street</v>
      </c>
      <c r="E117" t="s">
        <v>1437</v>
      </c>
      <c r="G117" t="s">
        <v>1438</v>
      </c>
      <c r="H117" t="s">
        <v>1259</v>
      </c>
      <c r="I117" s="12" t="s">
        <v>3147</v>
      </c>
      <c r="J117" s="12" t="str">
        <f>IF(mailing[[#This Row],[COMPCOUNTRY]]="United States","",mailing[[#This Row],[COMPCOUNTRY]])</f>
        <v/>
      </c>
      <c r="K117" t="s">
        <v>667</v>
      </c>
      <c r="L117" t="s">
        <v>161</v>
      </c>
      <c r="M117" t="s">
        <v>1439</v>
      </c>
      <c r="N117" t="s">
        <v>3213</v>
      </c>
      <c r="O117" s="5">
        <v>0.56000000000000005</v>
      </c>
      <c r="P117" t="e">
        <v>#N/A</v>
      </c>
      <c r="Q117" t="str">
        <f>mailing[[#This Row],[CONTACTFIRSTNAME]]&amp;"^"&amp;mailing[[#This Row],[CONTACTLASTNAME]]&amp;"^"&amp;mailing[[#This Row],[Registration]]</f>
        <v>Thomas^Wallace^N511CT</v>
      </c>
      <c r="S117" s="22">
        <v>44637</v>
      </c>
    </row>
    <row r="118" spans="1:19" ht="30" x14ac:dyDescent="0.25">
      <c r="A118" t="s">
        <v>74</v>
      </c>
      <c r="B11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James Warren
Warren, James D.</v>
      </c>
      <c r="C118" t="s">
        <v>729</v>
      </c>
      <c r="D118" s="3" t="str">
        <f>mailing[[#This Row],[COMPADDRESS1]]&amp;IF(LEN(mailing[[#This Row],[COMPADDRESS2]])=0,"",CHAR(10)&amp;mailing[[#This Row],[COMPADDRESS2]])</f>
        <v>PO Box 620931</v>
      </c>
      <c r="E118" t="s">
        <v>1300</v>
      </c>
      <c r="G118" t="s">
        <v>1301</v>
      </c>
      <c r="H118" t="s">
        <v>1299</v>
      </c>
      <c r="I118" s="12" t="s">
        <v>3149</v>
      </c>
      <c r="J118" s="12" t="str">
        <f>IF(mailing[[#This Row],[COMPCOUNTRY]]="United States","",mailing[[#This Row],[COMPCOUNTRY]])</f>
        <v/>
      </c>
      <c r="K118" t="s">
        <v>667</v>
      </c>
      <c r="L118" t="s">
        <v>76</v>
      </c>
      <c r="M118" t="s">
        <v>77</v>
      </c>
      <c r="N118" t="s">
        <v>3213</v>
      </c>
      <c r="O118" s="5">
        <v>0.56000000000000005</v>
      </c>
      <c r="P118" t="e">
        <v>#N/A</v>
      </c>
      <c r="Q118" t="str">
        <f>mailing[[#This Row],[CONTACTFIRSTNAME]]&amp;"^"&amp;mailing[[#This Row],[CONTACTLASTNAME]]&amp;"^"&amp;mailing[[#This Row],[Registration]]</f>
        <v>James^Warren^N777FL</v>
      </c>
      <c r="S118" s="22">
        <v>44637</v>
      </c>
    </row>
    <row r="119" spans="1:19" ht="30" x14ac:dyDescent="0.25">
      <c r="A119" t="s">
        <v>1659</v>
      </c>
      <c r="B11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Walter Bowen
WB ATS LLC</v>
      </c>
      <c r="C119" t="s">
        <v>1661</v>
      </c>
      <c r="D119" s="3" t="str">
        <f>mailing[[#This Row],[COMPADDRESS1]]&amp;IF(LEN(mailing[[#This Row],[COMPADDRESS2]])=0,"",CHAR(10)&amp;mailing[[#This Row],[COMPADDRESS2]])</f>
        <v>1455 SW Broadway Ste 1700</v>
      </c>
      <c r="E119" t="s">
        <v>2136</v>
      </c>
      <c r="G119" t="s">
        <v>1663</v>
      </c>
      <c r="H119" t="s">
        <v>1306</v>
      </c>
      <c r="I119" s="12" t="s">
        <v>3211</v>
      </c>
      <c r="J119" s="12" t="str">
        <f>IF(mailing[[#This Row],[COMPCOUNTRY]]="United States","",mailing[[#This Row],[COMPCOUNTRY]])</f>
        <v/>
      </c>
      <c r="K119" t="s">
        <v>667</v>
      </c>
      <c r="L119" t="s">
        <v>1553</v>
      </c>
      <c r="M119" t="s">
        <v>1664</v>
      </c>
      <c r="N119" t="s">
        <v>3214</v>
      </c>
      <c r="O119" s="5">
        <v>0.56000000000000005</v>
      </c>
      <c r="P119" t="e">
        <v>#N/A</v>
      </c>
      <c r="Q119" t="str">
        <f>mailing[[#This Row],[CONTACTFIRSTNAME]]&amp;"^"&amp;mailing[[#This Row],[CONTACTLASTNAME]]&amp;"^"&amp;mailing[[#This Row],[Registration]]</f>
        <v>Walter^Bowen^N80WB</v>
      </c>
      <c r="S119" s="22">
        <v>44637</v>
      </c>
    </row>
    <row r="120" spans="1:19" ht="45" x14ac:dyDescent="0.25">
      <c r="A120" t="s">
        <v>58</v>
      </c>
      <c r="B12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Jeffry Wright
Willow Fabrics and Consulting, LLC</v>
      </c>
      <c r="C120" t="s">
        <v>69</v>
      </c>
      <c r="D120" s="3" t="str">
        <f>mailing[[#This Row],[COMPADDRESS1]]&amp;IF(LEN(mailing[[#This Row],[COMPADDRESS2]])=0,"",CHAR(10)&amp;mailing[[#This Row],[COMPADDRESS2]])</f>
        <v>12A S Walnut St</v>
      </c>
      <c r="E120" t="s">
        <v>2137</v>
      </c>
      <c r="G120" t="s">
        <v>1290</v>
      </c>
      <c r="H120" t="s">
        <v>1291</v>
      </c>
      <c r="I120" s="12" t="s">
        <v>3212</v>
      </c>
      <c r="J120" s="12" t="str">
        <f>IF(mailing[[#This Row],[COMPCOUNTRY]]="United States","",mailing[[#This Row],[COMPCOUNTRY]])</f>
        <v/>
      </c>
      <c r="K120" t="s">
        <v>667</v>
      </c>
      <c r="L120" t="s">
        <v>70</v>
      </c>
      <c r="M120" t="s">
        <v>71</v>
      </c>
      <c r="N120" t="s">
        <v>3213</v>
      </c>
      <c r="O120" s="5">
        <v>0.56000000000000005</v>
      </c>
      <c r="P120" t="e">
        <v>#N/A</v>
      </c>
      <c r="Q120" t="str">
        <f>mailing[[#This Row],[CONTACTFIRSTNAME]]&amp;"^"&amp;mailing[[#This Row],[CONTACTLASTNAME]]&amp;"^"&amp;mailing[[#This Row],[Registration]]</f>
        <v>Jeffry^Wright^N248SL</v>
      </c>
      <c r="S120" s="22">
        <v>44637</v>
      </c>
    </row>
    <row r="121" spans="1:19" ht="30" x14ac:dyDescent="0.25">
      <c r="A121" t="s">
        <v>198</v>
      </c>
      <c r="B12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Jody Mills
CareFlight Limited</v>
      </c>
      <c r="C121" t="s">
        <v>199</v>
      </c>
      <c r="D121" s="3" t="str">
        <f>mailing[[#This Row],[COMPADDRESS1]]&amp;IF(LEN(mailing[[#This Row],[COMPADDRESS2]])=0,"",CHAR(10)&amp;mailing[[#This Row],[COMPADDRESS2]])</f>
        <v>Locked Bag 2002</v>
      </c>
      <c r="E121" t="s">
        <v>1447</v>
      </c>
      <c r="G121" t="s">
        <v>1448</v>
      </c>
      <c r="H121" t="s">
        <v>1408</v>
      </c>
      <c r="I121" s="10">
        <v>2145</v>
      </c>
      <c r="J121" s="12" t="str">
        <f>IF(mailing[[#This Row],[COMPCOUNTRY]]="United States","",mailing[[#This Row],[COMPCOUNTRY]])</f>
        <v>Australia</v>
      </c>
      <c r="K121" t="s">
        <v>835</v>
      </c>
      <c r="L121" t="s">
        <v>205</v>
      </c>
      <c r="M121" t="s">
        <v>206</v>
      </c>
      <c r="N121" t="e">
        <v>#N/A</v>
      </c>
      <c r="O121" s="5">
        <v>1.3</v>
      </c>
      <c r="P121" t="e">
        <v>#N/A</v>
      </c>
      <c r="Q121" t="str">
        <f>mailing[[#This Row],[CONTACTFIRSTNAME]]&amp;"^"&amp;mailing[[#This Row],[CONTACTLASTNAME]]&amp;"^"&amp;mailing[[#This Row],[Registration]]</f>
        <v>Jody^Mills^VH-OVG</v>
      </c>
      <c r="S121" s="22">
        <v>44637</v>
      </c>
    </row>
    <row r="122" spans="1:19" ht="30" x14ac:dyDescent="0.25">
      <c r="A122" t="s">
        <v>198</v>
      </c>
      <c r="B12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Andrew Refshauge
CareFlight Limited</v>
      </c>
      <c r="C122" t="s">
        <v>199</v>
      </c>
      <c r="D122" s="3" t="str">
        <f>mailing[[#This Row],[COMPADDRESS1]]&amp;IF(LEN(mailing[[#This Row],[COMPADDRESS2]])=0,"",CHAR(10)&amp;mailing[[#This Row],[COMPADDRESS2]])</f>
        <v>Locked Bag 2002</v>
      </c>
      <c r="E122" t="s">
        <v>1447</v>
      </c>
      <c r="G122" t="s">
        <v>1448</v>
      </c>
      <c r="H122" t="s">
        <v>1408</v>
      </c>
      <c r="I122" s="10">
        <v>2145</v>
      </c>
      <c r="J122" s="12" t="str">
        <f>IF(mailing[[#This Row],[COMPCOUNTRY]]="United States","",mailing[[#This Row],[COMPCOUNTRY]])</f>
        <v>Australia</v>
      </c>
      <c r="K122" t="s">
        <v>835</v>
      </c>
      <c r="L122" t="s">
        <v>200</v>
      </c>
      <c r="M122" t="s">
        <v>201</v>
      </c>
      <c r="N122" t="e">
        <v>#N/A</v>
      </c>
      <c r="O122" s="5">
        <v>1.3</v>
      </c>
      <c r="P122" t="e">
        <v>#N/A</v>
      </c>
      <c r="Q122" t="str">
        <f>mailing[[#This Row],[CONTACTFIRSTNAME]]&amp;"^"&amp;mailing[[#This Row],[CONTACTLASTNAME]]&amp;"^"&amp;mailing[[#This Row],[Registration]]</f>
        <v>Andrew^Refshauge^VH-OVG</v>
      </c>
      <c r="S122" s="22">
        <v>44637</v>
      </c>
    </row>
    <row r="123" spans="1:19" ht="30" x14ac:dyDescent="0.25">
      <c r="A123" t="s">
        <v>166</v>
      </c>
      <c r="B12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Rod Crane
Pacific Flight Services, Pty. Ltd.</v>
      </c>
      <c r="C123" t="s">
        <v>167</v>
      </c>
      <c r="D123" s="3" t="str">
        <f>mailing[[#This Row],[COMPADDRESS1]]&amp;IF(LEN(mailing[[#This Row],[COMPADDRESS2]])=0,"",CHAR(10)&amp;mailing[[#This Row],[COMPADDRESS2]])</f>
        <v>PO Box CP20</v>
      </c>
      <c r="E123" t="s">
        <v>1943</v>
      </c>
      <c r="G123" t="s">
        <v>1407</v>
      </c>
      <c r="H123" t="s">
        <v>1408</v>
      </c>
      <c r="I123" s="10">
        <v>2200</v>
      </c>
      <c r="J123" s="12" t="str">
        <f>IF(mailing[[#This Row],[COMPCOUNTRY]]="United States","",mailing[[#This Row],[COMPCOUNTRY]])</f>
        <v>Australia</v>
      </c>
      <c r="K123" t="s">
        <v>835</v>
      </c>
      <c r="L123" t="s">
        <v>175</v>
      </c>
      <c r="M123" t="s">
        <v>176</v>
      </c>
      <c r="N123" t="e">
        <v>#N/A</v>
      </c>
      <c r="O123" s="5">
        <v>1.3</v>
      </c>
      <c r="P123" t="e">
        <v>#N/A</v>
      </c>
      <c r="Q123" t="str">
        <f>mailing[[#This Row],[CONTACTFIRSTNAME]]&amp;"^"&amp;mailing[[#This Row],[CONTACTLASTNAME]]&amp;"^"&amp;mailing[[#This Row],[Registration]]</f>
        <v>Rod^Crane^VH-PFV, VH-PFW</v>
      </c>
      <c r="S123" s="22">
        <v>44637</v>
      </c>
    </row>
    <row r="124" spans="1:19" ht="45" x14ac:dyDescent="0.25">
      <c r="A124" t="s">
        <v>561</v>
      </c>
      <c r="B12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Eduardo Eiji Horai
Ambev, SA</v>
      </c>
      <c r="C124" t="s">
        <v>562</v>
      </c>
      <c r="D124" s="3" t="str">
        <f>mailing[[#This Row],[COMPADDRESS1]]&amp;IF(LEN(mailing[[#This Row],[COMPADDRESS2]])=0,"",CHAR(10)&amp;mailing[[#This Row],[COMPADDRESS2]])</f>
        <v>R. Doutor Renato Paes de Barros 1017, 3 Andar
Edificio Corp. Park, Itaim Bibi</v>
      </c>
      <c r="E124" t="s">
        <v>1817</v>
      </c>
      <c r="F124" t="s">
        <v>1818</v>
      </c>
      <c r="G124" t="s">
        <v>1795</v>
      </c>
      <c r="H124" t="s">
        <v>1971</v>
      </c>
      <c r="I124" s="10" t="s">
        <v>1819</v>
      </c>
      <c r="J124" s="12" t="str">
        <f>IF(mailing[[#This Row],[COMPCOUNTRY]]="United States","",mailing[[#This Row],[COMPCOUNTRY]])</f>
        <v>Brazil</v>
      </c>
      <c r="K124" t="s">
        <v>854</v>
      </c>
      <c r="L124" t="s">
        <v>60</v>
      </c>
      <c r="M124" t="s">
        <v>1820</v>
      </c>
      <c r="N124" t="e">
        <v>#N/A</v>
      </c>
      <c r="O124" s="5">
        <v>1.3</v>
      </c>
      <c r="P124" t="e">
        <v>#N/A</v>
      </c>
      <c r="Q124" t="str">
        <f>mailing[[#This Row],[CONTACTFIRSTNAME]]&amp;"^"&amp;mailing[[#This Row],[CONTACTLASTNAME]]&amp;"^"&amp;mailing[[#This Row],[Registration]]</f>
        <v>Eduardo^Eiji Horai^PR-CBA</v>
      </c>
      <c r="S124" s="22">
        <v>44637</v>
      </c>
    </row>
    <row r="125" spans="1:19" ht="45" x14ac:dyDescent="0.25">
      <c r="A125" t="s">
        <v>561</v>
      </c>
      <c r="B12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Jean Jerisatti Neto
Ambev, SA</v>
      </c>
      <c r="C125" t="s">
        <v>562</v>
      </c>
      <c r="D125" s="3" t="str">
        <f>mailing[[#This Row],[COMPADDRESS1]]&amp;IF(LEN(mailing[[#This Row],[COMPADDRESS2]])=0,"",CHAR(10)&amp;mailing[[#This Row],[COMPADDRESS2]])</f>
        <v>R. Doutor Renato Paes de Barros 1017, 3 Andar
Edificio Corp. Park, Itaim Bibi</v>
      </c>
      <c r="E125" t="s">
        <v>1817</v>
      </c>
      <c r="F125" t="s">
        <v>1818</v>
      </c>
      <c r="G125" t="s">
        <v>1795</v>
      </c>
      <c r="H125" t="s">
        <v>1971</v>
      </c>
      <c r="I125" s="10" t="s">
        <v>1819</v>
      </c>
      <c r="J125" s="12" t="str">
        <f>IF(mailing[[#This Row],[COMPCOUNTRY]]="United States","",mailing[[#This Row],[COMPCOUNTRY]])</f>
        <v>Brazil</v>
      </c>
      <c r="K125" t="s">
        <v>854</v>
      </c>
      <c r="L125" t="s">
        <v>1822</v>
      </c>
      <c r="M125" t="s">
        <v>1823</v>
      </c>
      <c r="N125" t="e">
        <v>#N/A</v>
      </c>
      <c r="O125" s="5">
        <v>1.3</v>
      </c>
      <c r="P125" t="e">
        <v>#N/A</v>
      </c>
      <c r="Q125" t="str">
        <f>mailing[[#This Row],[CONTACTFIRSTNAME]]&amp;"^"&amp;mailing[[#This Row],[CONTACTLASTNAME]]&amp;"^"&amp;mailing[[#This Row],[Registration]]</f>
        <v>Jean^Jerisatti Neto^PR-CBA</v>
      </c>
      <c r="S125" s="22">
        <v>44637</v>
      </c>
    </row>
    <row r="126" spans="1:19" ht="60" x14ac:dyDescent="0.25">
      <c r="A126" t="s">
        <v>342</v>
      </c>
      <c r="B12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Walfrido silvido Dos Mares Guia Neto
Dos Mares Guia Neto, Walfrido Silvido</v>
      </c>
      <c r="C126" t="s">
        <v>1598</v>
      </c>
      <c r="D126" s="3" t="str">
        <f>mailing[[#This Row],[COMPADDRESS1]]&amp;IF(LEN(mailing[[#This Row],[COMPADDRESS2]])=0,"",CHAR(10)&amp;mailing[[#This Row],[COMPADDRESS2]])</f>
        <v>Avenida Olegário Maciel
2 Lourdes</v>
      </c>
      <c r="E126" t="s">
        <v>1961</v>
      </c>
      <c r="F126" t="s">
        <v>1962</v>
      </c>
      <c r="G126" t="s">
        <v>1601</v>
      </c>
      <c r="H126" t="s">
        <v>1597</v>
      </c>
      <c r="I126" s="10" t="s">
        <v>1602</v>
      </c>
      <c r="J126" s="12" t="str">
        <f>IF(mailing[[#This Row],[COMPCOUNTRY]]="United States","",mailing[[#This Row],[COMPCOUNTRY]])</f>
        <v>Brazil</v>
      </c>
      <c r="K126" t="s">
        <v>854</v>
      </c>
      <c r="L126" t="s">
        <v>1603</v>
      </c>
      <c r="M126" t="s">
        <v>1604</v>
      </c>
      <c r="N126" t="e">
        <v>#N/A</v>
      </c>
      <c r="O126" s="5">
        <v>1.3</v>
      </c>
      <c r="P126" t="e">
        <v>#N/A</v>
      </c>
      <c r="Q126" t="str">
        <f>mailing[[#This Row],[CONTACTFIRSTNAME]]&amp;"^"&amp;mailing[[#This Row],[CONTACTLASTNAME]]&amp;"^"&amp;mailing[[#This Row],[Registration]]</f>
        <v>Walfrido silvido^Dos Mares Guia Neto^PR-SMG</v>
      </c>
      <c r="S126" s="22">
        <v>44637</v>
      </c>
    </row>
    <row r="127" spans="1:19" ht="30" x14ac:dyDescent="0.25">
      <c r="A127" t="s">
        <v>342</v>
      </c>
      <c r="B12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Walfrido Silvino dos Mares Guia
Samos Participacoes, Ltda.</v>
      </c>
      <c r="C127" t="s">
        <v>343</v>
      </c>
      <c r="D127" s="3" t="str">
        <f>mailing[[#This Row],[COMPADDRESS1]]&amp;IF(LEN(mailing[[#This Row],[COMPADDRESS2]])=0,"",CHAR(10)&amp;mailing[[#This Row],[COMPADDRESS2]])</f>
        <v>Av. Olegario Maciel 1730, Andar 2
Bairro Lourdes</v>
      </c>
      <c r="E127" t="s">
        <v>1599</v>
      </c>
      <c r="F127" t="s">
        <v>1600</v>
      </c>
      <c r="G127" t="s">
        <v>1601</v>
      </c>
      <c r="H127" t="s">
        <v>1597</v>
      </c>
      <c r="I127" s="10" t="s">
        <v>1602</v>
      </c>
      <c r="J127" s="12" t="str">
        <f>IF(mailing[[#This Row],[COMPCOUNTRY]]="United States","",mailing[[#This Row],[COMPCOUNTRY]])</f>
        <v>Brazil</v>
      </c>
      <c r="K127" t="s">
        <v>854</v>
      </c>
      <c r="L127" t="s">
        <v>1606</v>
      </c>
      <c r="M127" t="s">
        <v>1607</v>
      </c>
      <c r="N127" t="e">
        <v>#N/A</v>
      </c>
      <c r="O127" s="5">
        <v>1.3</v>
      </c>
      <c r="P127" t="e">
        <v>#N/A</v>
      </c>
      <c r="Q127" t="str">
        <f>mailing[[#This Row],[CONTACTFIRSTNAME]]&amp;"^"&amp;mailing[[#This Row],[CONTACTLASTNAME]]&amp;"^"&amp;mailing[[#This Row],[Registration]]</f>
        <v>Walfrido Silvino^dos Mares Guia^PR-SMG</v>
      </c>
      <c r="S127" s="22">
        <v>44637</v>
      </c>
    </row>
    <row r="128" spans="1:19" ht="30" x14ac:dyDescent="0.25">
      <c r="A128" t="s">
        <v>342</v>
      </c>
      <c r="B12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Leonardo de Vasconcelos Vieira
Samos Participacoes, Ltda.</v>
      </c>
      <c r="C128" t="s">
        <v>343</v>
      </c>
      <c r="D128" s="3" t="str">
        <f>mailing[[#This Row],[COMPADDRESS1]]&amp;IF(LEN(mailing[[#This Row],[COMPADDRESS2]])=0,"",CHAR(10)&amp;mailing[[#This Row],[COMPADDRESS2]])</f>
        <v>Av. Olegario Maciel 1730, Andar 2
Bairro Lourdes</v>
      </c>
      <c r="E128" t="s">
        <v>1599</v>
      </c>
      <c r="F128" t="s">
        <v>1600</v>
      </c>
      <c r="G128" t="s">
        <v>1601</v>
      </c>
      <c r="H128" t="s">
        <v>1597</v>
      </c>
      <c r="I128" s="10" t="s">
        <v>1602</v>
      </c>
      <c r="J128" s="12" t="str">
        <f>IF(mailing[[#This Row],[COMPCOUNTRY]]="United States","",mailing[[#This Row],[COMPCOUNTRY]])</f>
        <v>Brazil</v>
      </c>
      <c r="K128" t="s">
        <v>854</v>
      </c>
      <c r="L128" t="s">
        <v>344</v>
      </c>
      <c r="M128" t="s">
        <v>345</v>
      </c>
      <c r="N128" t="e">
        <v>#N/A</v>
      </c>
      <c r="O128" s="5">
        <v>1.3</v>
      </c>
      <c r="P128" t="e">
        <v>#N/A</v>
      </c>
      <c r="Q128" t="str">
        <f>mailing[[#This Row],[CONTACTFIRSTNAME]]&amp;"^"&amp;mailing[[#This Row],[CONTACTLASTNAME]]&amp;"^"&amp;mailing[[#This Row],[Registration]]</f>
        <v>Leonardo^de Vasconcelos Vieira^PR-SMG</v>
      </c>
      <c r="S128" s="22">
        <v>44637</v>
      </c>
    </row>
    <row r="129" spans="1:19" ht="45" x14ac:dyDescent="0.25">
      <c r="A129" t="s">
        <v>257</v>
      </c>
      <c r="B12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Fernando Lopes de Farias
Sociedade de Taxi Aereo Do Nordeste, Ltda.</v>
      </c>
      <c r="C129" t="s">
        <v>258</v>
      </c>
      <c r="D129" s="3" t="str">
        <f>mailing[[#This Row],[COMPADDRESS1]]&amp;IF(LEN(mailing[[#This Row],[COMPADDRESS2]])=0,"",CHAR(10)&amp;mailing[[#This Row],[COMPADDRESS2]])</f>
        <v>Rodovia Br 104 S/N
Aereporoto Zumbi dos Palmares</v>
      </c>
      <c r="E129" t="s">
        <v>2001</v>
      </c>
      <c r="F129" t="s">
        <v>1491</v>
      </c>
      <c r="G129" t="s">
        <v>1492</v>
      </c>
      <c r="H129" t="s">
        <v>1419</v>
      </c>
      <c r="I129" s="10" t="s">
        <v>1493</v>
      </c>
      <c r="J129" s="12" t="str">
        <f>IF(mailing[[#This Row],[COMPCOUNTRY]]="United States","",mailing[[#This Row],[COMPCOUNTRY]])</f>
        <v>Brazil</v>
      </c>
      <c r="K129" t="s">
        <v>854</v>
      </c>
      <c r="L129" t="s">
        <v>876</v>
      </c>
      <c r="M129" t="s">
        <v>877</v>
      </c>
      <c r="N129" t="e">
        <v>#N/A</v>
      </c>
      <c r="O129" s="5">
        <v>1.3</v>
      </c>
      <c r="P129" t="e">
        <v>#N/A</v>
      </c>
      <c r="Q129" t="str">
        <f>mailing[[#This Row],[CONTACTFIRSTNAME]]&amp;"^"&amp;mailing[[#This Row],[CONTACTLASTNAME]]&amp;"^"&amp;mailing[[#This Row],[Registration]]</f>
        <v>Fernando^Lopes de Farias^PS-CMP</v>
      </c>
      <c r="S129" s="22">
        <v>44637</v>
      </c>
    </row>
    <row r="130" spans="1:19" ht="30" x14ac:dyDescent="0.25">
      <c r="A130" t="s">
        <v>226</v>
      </c>
      <c r="B13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Luis Leitao
Testa Patrimonial Eireli</v>
      </c>
      <c r="C130" t="s">
        <v>227</v>
      </c>
      <c r="D130" s="3" t="str">
        <f>mailing[[#This Row],[COMPADDRESS1]]&amp;IF(LEN(mailing[[#This Row],[COMPADDRESS2]])=0,"",CHAR(10)&amp;mailing[[#This Row],[COMPADDRESS2]])</f>
        <v>Rua Treze de Maio, 2617
Centro</v>
      </c>
      <c r="E130" t="s">
        <v>2006</v>
      </c>
      <c r="F130" t="s">
        <v>2007</v>
      </c>
      <c r="G130" t="s">
        <v>2008</v>
      </c>
      <c r="H130" t="s">
        <v>1511</v>
      </c>
      <c r="I130" s="10" t="s">
        <v>1467</v>
      </c>
      <c r="J130" s="12" t="str">
        <f>IF(mailing[[#This Row],[COMPCOUNTRY]]="United States","",mailing[[#This Row],[COMPCOUNTRY]])</f>
        <v>Brazil</v>
      </c>
      <c r="K130" t="s">
        <v>854</v>
      </c>
      <c r="L130" t="s">
        <v>228</v>
      </c>
      <c r="M130" t="s">
        <v>229</v>
      </c>
      <c r="N130" t="e">
        <v>#N/A</v>
      </c>
      <c r="O130" s="5">
        <v>1.3</v>
      </c>
      <c r="P130" t="e">
        <v>#N/A</v>
      </c>
      <c r="Q130" t="str">
        <f>mailing[[#This Row],[CONTACTFIRSTNAME]]&amp;"^"&amp;mailing[[#This Row],[CONTACTLASTNAME]]&amp;"^"&amp;mailing[[#This Row],[Registration]]</f>
        <v>Luis^Leitao^PR-FVJ</v>
      </c>
      <c r="S130" s="22">
        <v>44637</v>
      </c>
    </row>
    <row r="131" spans="1:19" ht="30" x14ac:dyDescent="0.25">
      <c r="A131" t="s">
        <v>226</v>
      </c>
      <c r="B13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Marciano Testa
Testa Patrimonial Eireli</v>
      </c>
      <c r="C131" t="s">
        <v>227</v>
      </c>
      <c r="D131" s="3" t="str">
        <f>mailing[[#This Row],[COMPADDRESS1]]&amp;IF(LEN(mailing[[#This Row],[COMPADDRESS2]])=0,"",CHAR(10)&amp;mailing[[#This Row],[COMPADDRESS2]])</f>
        <v>Rua Treze de Maio, 2617
Centro</v>
      </c>
      <c r="E131" t="s">
        <v>2006</v>
      </c>
      <c r="F131" t="s">
        <v>2007</v>
      </c>
      <c r="G131" t="s">
        <v>2008</v>
      </c>
      <c r="H131" t="s">
        <v>1511</v>
      </c>
      <c r="I131" s="10" t="s">
        <v>1467</v>
      </c>
      <c r="J131" s="12" t="str">
        <f>IF(mailing[[#This Row],[COMPCOUNTRY]]="United States","",mailing[[#This Row],[COMPCOUNTRY]])</f>
        <v>Brazil</v>
      </c>
      <c r="K131" t="s">
        <v>854</v>
      </c>
      <c r="L131" t="s">
        <v>232</v>
      </c>
      <c r="M131" t="s">
        <v>233</v>
      </c>
      <c r="N131" t="e">
        <v>#N/A</v>
      </c>
      <c r="O131" s="5">
        <v>1.3</v>
      </c>
      <c r="P131" t="e">
        <v>#N/A</v>
      </c>
      <c r="Q131" t="str">
        <f>mailing[[#This Row],[CONTACTFIRSTNAME]]&amp;"^"&amp;mailing[[#This Row],[CONTACTLASTNAME]]&amp;"^"&amp;mailing[[#This Row],[Registration]]</f>
        <v>Marciano^Testa^PR-FVJ</v>
      </c>
      <c r="S131" s="22">
        <v>44637</v>
      </c>
    </row>
    <row r="132" spans="1:19" ht="30" x14ac:dyDescent="0.25">
      <c r="A132" t="s">
        <v>541</v>
      </c>
      <c r="B13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Pedro Javier Sole Jacques
Ultrapar Participacoes, SA</v>
      </c>
      <c r="C132" t="s">
        <v>542</v>
      </c>
      <c r="D132" s="3" t="str">
        <f>mailing[[#This Row],[COMPADDRESS1]]&amp;IF(LEN(mailing[[#This Row],[COMPADDRESS2]])=0,"",CHAR(10)&amp;mailing[[#This Row],[COMPADDRESS2]])</f>
        <v>Av. Brigadeiro Luis Antonio 1343, Andar 8</v>
      </c>
      <c r="E132" t="s">
        <v>1794</v>
      </c>
      <c r="G132" t="s">
        <v>1795</v>
      </c>
      <c r="H132" t="s">
        <v>1796</v>
      </c>
      <c r="I132" s="10" t="s">
        <v>1797</v>
      </c>
      <c r="J132" s="12" t="str">
        <f>IF(mailing[[#This Row],[COMPCOUNTRY]]="United States","",mailing[[#This Row],[COMPCOUNTRY]])</f>
        <v>Brazil</v>
      </c>
      <c r="K132" t="s">
        <v>854</v>
      </c>
      <c r="L132" t="s">
        <v>543</v>
      </c>
      <c r="M132" t="s">
        <v>544</v>
      </c>
      <c r="N132" t="e">
        <v>#N/A</v>
      </c>
      <c r="O132" s="5">
        <v>1.3</v>
      </c>
      <c r="P132" t="e">
        <v>#N/A</v>
      </c>
      <c r="Q132" t="str">
        <f>mailing[[#This Row],[CONTACTFIRSTNAME]]&amp;"^"&amp;mailing[[#This Row],[CONTACTLASTNAME]]&amp;"^"&amp;mailing[[#This Row],[Registration]]</f>
        <v>Pedro Javier^Sole Jacques^PP-ESV</v>
      </c>
      <c r="S132" s="22">
        <v>44637</v>
      </c>
    </row>
    <row r="133" spans="1:19" ht="30" x14ac:dyDescent="0.25">
      <c r="A133" t="s">
        <v>541</v>
      </c>
      <c r="B13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Lucio de Castro Andrade Filho
Ultrapar Participacoes, SA</v>
      </c>
      <c r="C133" t="s">
        <v>542</v>
      </c>
      <c r="D133" s="3" t="str">
        <f>mailing[[#This Row],[COMPADDRESS1]]&amp;IF(LEN(mailing[[#This Row],[COMPADDRESS2]])=0,"",CHAR(10)&amp;mailing[[#This Row],[COMPADDRESS2]])</f>
        <v>Av. Brigadeiro Luis Antonio 1343, Andar 8</v>
      </c>
      <c r="E133" t="s">
        <v>1794</v>
      </c>
      <c r="G133" t="s">
        <v>1795</v>
      </c>
      <c r="H133" t="s">
        <v>1796</v>
      </c>
      <c r="I133" s="10" t="s">
        <v>1797</v>
      </c>
      <c r="J133" s="12" t="str">
        <f>IF(mailing[[#This Row],[COMPCOUNTRY]]="United States","",mailing[[#This Row],[COMPCOUNTRY]])</f>
        <v>Brazil</v>
      </c>
      <c r="K133" t="s">
        <v>854</v>
      </c>
      <c r="L133" t="s">
        <v>314</v>
      </c>
      <c r="M133" t="s">
        <v>1799</v>
      </c>
      <c r="N133" t="e">
        <v>#N/A</v>
      </c>
      <c r="O133" s="5">
        <v>1.3</v>
      </c>
      <c r="P133" t="e">
        <v>#N/A</v>
      </c>
      <c r="Q133" t="str">
        <f>mailing[[#This Row],[CONTACTFIRSTNAME]]&amp;"^"&amp;mailing[[#This Row],[CONTACTLASTNAME]]&amp;"^"&amp;mailing[[#This Row],[Registration]]</f>
        <v>Lucio^de Castro Andrade Filho^PP-ESV</v>
      </c>
      <c r="S133" s="22">
        <v>44637</v>
      </c>
    </row>
    <row r="134" spans="1:19" ht="30" x14ac:dyDescent="0.25">
      <c r="A134" t="s">
        <v>1477</v>
      </c>
      <c r="B13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G-150 Aeronautics, Ltd.</v>
      </c>
      <c r="C134" t="s">
        <v>1479</v>
      </c>
      <c r="D134" s="3" t="str">
        <f>mailing[[#This Row],[COMPADDRESS1]]&amp;IF(LEN(mailing[[#This Row],[COMPADDRESS2]])=0,"",CHAR(10)&amp;mailing[[#This Row],[COMPADDRESS2]])</f>
        <v>PO Box 3163
Chera Chambers, Main Office</v>
      </c>
      <c r="E134" t="s">
        <v>1933</v>
      </c>
      <c r="F134" t="s">
        <v>1481</v>
      </c>
      <c r="G134" t="s">
        <v>1987</v>
      </c>
      <c r="H134" t="s">
        <v>1985</v>
      </c>
      <c r="I134" s="10" t="s">
        <v>1986</v>
      </c>
      <c r="J134" s="12" t="str">
        <f>IF(mailing[[#This Row],[COMPCOUNTRY]]="United States","",mailing[[#This Row],[COMPCOUNTRY]])</f>
        <v>British Virgin Islands</v>
      </c>
      <c r="K134" t="s">
        <v>1988</v>
      </c>
      <c r="N134" t="e">
        <v>#N/A</v>
      </c>
      <c r="O134" s="5">
        <v>1.3</v>
      </c>
      <c r="P134" t="e">
        <v>#N/A</v>
      </c>
      <c r="Q134" t="str">
        <f>mailing[[#This Row],[CONTACTFIRSTNAME]]&amp;"^"&amp;mailing[[#This Row],[CONTACTLASTNAME]]&amp;"^"&amp;mailing[[#This Row],[Registration]]</f>
        <v>^^M-FAST</v>
      </c>
      <c r="S134" s="22">
        <v>44637</v>
      </c>
    </row>
    <row r="135" spans="1:19" ht="30" x14ac:dyDescent="0.25">
      <c r="A135" t="s">
        <v>646</v>
      </c>
      <c r="B13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Philip Babbitt
2106701 Ontario, Inc.</v>
      </c>
      <c r="C135" t="s">
        <v>647</v>
      </c>
      <c r="D135" s="3" t="str">
        <f>mailing[[#This Row],[COMPADDRESS1]]&amp;IF(LEN(mailing[[#This Row],[COMPADDRESS2]])=0,"",CHAR(10)&amp;mailing[[#This Row],[COMPADDRESS2]])</f>
        <v>2450 Derry Rd E Hanger 9</v>
      </c>
      <c r="E135" t="s">
        <v>2138</v>
      </c>
      <c r="G135" t="s">
        <v>1579</v>
      </c>
      <c r="H135" t="s">
        <v>1524</v>
      </c>
      <c r="I135" s="12" t="s">
        <v>1891</v>
      </c>
      <c r="J135" s="12" t="str">
        <f>IF(mailing[[#This Row],[COMPCOUNTRY]]="United States","",mailing[[#This Row],[COMPCOUNTRY]])</f>
        <v>Canada</v>
      </c>
      <c r="K135" t="s">
        <v>770</v>
      </c>
      <c r="L135" t="s">
        <v>649</v>
      </c>
      <c r="M135" t="s">
        <v>650</v>
      </c>
      <c r="N135" t="s">
        <v>3213</v>
      </c>
      <c r="O135" s="5">
        <v>1.3</v>
      </c>
      <c r="P135" t="e">
        <v>#N/A</v>
      </c>
      <c r="Q135" t="str">
        <f>mailing[[#This Row],[CONTACTFIRSTNAME]]&amp;"^"&amp;mailing[[#This Row],[CONTACTLASTNAME]]&amp;"^"&amp;mailing[[#This Row],[Registration]]</f>
        <v>Philip^Babbitt^C-GWQM</v>
      </c>
      <c r="S135" s="22">
        <v>44637</v>
      </c>
    </row>
    <row r="136" spans="1:19" ht="30" x14ac:dyDescent="0.25">
      <c r="A136" t="s">
        <v>479</v>
      </c>
      <c r="B13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Patrick Daniel
2269514 Alberta Ltd</v>
      </c>
      <c r="C136" t="s">
        <v>1725</v>
      </c>
      <c r="D136" s="3" t="str">
        <f>mailing[[#This Row],[COMPADDRESS1]]&amp;IF(LEN(mailing[[#This Row],[COMPADDRESS2]])=0,"",CHAR(10)&amp;mailing[[#This Row],[COMPADDRESS2]])</f>
        <v>47 Pinnacle Ridge Dr</v>
      </c>
      <c r="E136" t="s">
        <v>2139</v>
      </c>
      <c r="G136" t="s">
        <v>1637</v>
      </c>
      <c r="H136" t="s">
        <v>1635</v>
      </c>
      <c r="I136" s="12" t="s">
        <v>1727</v>
      </c>
      <c r="J136" s="12" t="str">
        <f>IF(mailing[[#This Row],[COMPCOUNTRY]]="United States","",mailing[[#This Row],[COMPCOUNTRY]])</f>
        <v>Canada</v>
      </c>
      <c r="K136" t="s">
        <v>770</v>
      </c>
      <c r="L136" t="s">
        <v>287</v>
      </c>
      <c r="M136" t="s">
        <v>393</v>
      </c>
      <c r="N136" t="s">
        <v>3213</v>
      </c>
      <c r="O136" s="5">
        <v>1.3</v>
      </c>
      <c r="P136" t="e">
        <v>#N/A</v>
      </c>
      <c r="Q136" t="str">
        <f>mailing[[#This Row],[CONTACTFIRSTNAME]]&amp;"^"&amp;mailing[[#This Row],[CONTACTLASTNAME]]&amp;"^"&amp;mailing[[#This Row],[Registration]]</f>
        <v>Patrick^Daniel^C-FMDN</v>
      </c>
      <c r="S136" s="22">
        <v>44637</v>
      </c>
    </row>
    <row r="137" spans="1:19" x14ac:dyDescent="0.25">
      <c r="A137" t="s">
        <v>284</v>
      </c>
      <c r="B13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2828520 Ontario, Inc.</v>
      </c>
      <c r="C137" t="s">
        <v>1529</v>
      </c>
      <c r="D137" s="3" t="str">
        <f>mailing[[#This Row],[COMPADDRESS1]]&amp;IF(LEN(mailing[[#This Row],[COMPADDRESS2]])=0,"",CHAR(10)&amp;mailing[[#This Row],[COMPADDRESS2]])</f>
        <v>1164 Walker's Line</v>
      </c>
      <c r="E137" t="s">
        <v>1530</v>
      </c>
      <c r="G137" t="s">
        <v>1531</v>
      </c>
      <c r="H137" t="s">
        <v>1524</v>
      </c>
      <c r="I137" s="12" t="s">
        <v>1532</v>
      </c>
      <c r="J137" s="12" t="str">
        <f>IF(mailing[[#This Row],[COMPCOUNTRY]]="United States","",mailing[[#This Row],[COMPCOUNTRY]])</f>
        <v>Canada</v>
      </c>
      <c r="K137" t="s">
        <v>770</v>
      </c>
      <c r="N137" t="s">
        <v>3213</v>
      </c>
      <c r="O137" s="5">
        <v>1.3</v>
      </c>
      <c r="P137" t="e">
        <v>#N/A</v>
      </c>
      <c r="Q137" t="str">
        <f>mailing[[#This Row],[CONTACTFIRSTNAME]]&amp;"^"&amp;mailing[[#This Row],[CONTACTLASTNAME]]&amp;"^"&amp;mailing[[#This Row],[Registration]]</f>
        <v>^^C-FWXR</v>
      </c>
      <c r="S137" s="22">
        <v>44637</v>
      </c>
    </row>
    <row r="138" spans="1:19" ht="30" x14ac:dyDescent="0.25">
      <c r="A138" t="s">
        <v>118</v>
      </c>
      <c r="B13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Louie Tolaini
6404805 Manitoba, Ltd.</v>
      </c>
      <c r="C138" t="s">
        <v>119</v>
      </c>
      <c r="D138" s="3" t="str">
        <f>mailing[[#This Row],[COMPADDRESS1]]&amp;IF(LEN(mailing[[#This Row],[COMPADDRESS2]])=0,"",CHAR(10)&amp;mailing[[#This Row],[COMPADDRESS2]])</f>
        <v>2595 Inkster Blvd</v>
      </c>
      <c r="E138" t="s">
        <v>1949</v>
      </c>
      <c r="G138" t="s">
        <v>1351</v>
      </c>
      <c r="H138" t="s">
        <v>1349</v>
      </c>
      <c r="I138" s="12" t="s">
        <v>3223</v>
      </c>
      <c r="J138" s="12" t="str">
        <f>IF(mailing[[#This Row],[COMPCOUNTRY]]="United States","",mailing[[#This Row],[COMPCOUNTRY]])</f>
        <v>Canada</v>
      </c>
      <c r="K138" t="s">
        <v>770</v>
      </c>
      <c r="L138" t="s">
        <v>121</v>
      </c>
      <c r="M138" t="s">
        <v>122</v>
      </c>
      <c r="N138" t="s">
        <v>3220</v>
      </c>
      <c r="O138" s="5">
        <v>1.3</v>
      </c>
      <c r="P138" t="e">
        <v>#N/A</v>
      </c>
      <c r="Q138" t="str">
        <f>mailing[[#This Row],[CONTACTFIRSTNAME]]&amp;"^"&amp;mailing[[#This Row],[CONTACTLASTNAME]]&amp;"^"&amp;mailing[[#This Row],[Registration]]</f>
        <v>Louie^Tolaini^C-FTXX</v>
      </c>
      <c r="S138" s="22">
        <v>44637</v>
      </c>
    </row>
    <row r="139" spans="1:19" ht="30" x14ac:dyDescent="0.25">
      <c r="A139" t="s">
        <v>503</v>
      </c>
      <c r="B13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 Croteau
888676 Alberta, Inc.</v>
      </c>
      <c r="C139" t="s">
        <v>507</v>
      </c>
      <c r="D139" s="3" t="str">
        <f>mailing[[#This Row],[COMPADDRESS1]]&amp;IF(LEN(mailing[[#This Row],[COMPADDRESS2]])=0,"",CHAR(10)&amp;mailing[[#This Row],[COMPADDRESS2]])</f>
        <v>285031 Wrangler Way</v>
      </c>
      <c r="E139" t="s">
        <v>1778</v>
      </c>
      <c r="G139" t="s">
        <v>1779</v>
      </c>
      <c r="H139" t="s">
        <v>1635</v>
      </c>
      <c r="I139" s="12" t="s">
        <v>1780</v>
      </c>
      <c r="J139" s="12" t="str">
        <f>IF(mailing[[#This Row],[COMPCOUNTRY]]="United States","",mailing[[#This Row],[COMPCOUNTRY]])</f>
        <v>Canada</v>
      </c>
      <c r="K139" t="s">
        <v>770</v>
      </c>
      <c r="L139" t="s">
        <v>508</v>
      </c>
      <c r="M139" t="s">
        <v>509</v>
      </c>
      <c r="N139" t="s">
        <v>3213</v>
      </c>
      <c r="O139" s="5">
        <v>1.3</v>
      </c>
      <c r="P139" t="e">
        <v>#N/A</v>
      </c>
      <c r="Q139" t="str">
        <f>mailing[[#This Row],[CONTACTFIRSTNAME]]&amp;"^"&amp;mailing[[#This Row],[CONTACTLASTNAME]]&amp;"^"&amp;mailing[[#This Row],[Registration]]</f>
        <v>Rob^Croteau^C-FREE</v>
      </c>
      <c r="S139" s="22">
        <v>44637</v>
      </c>
    </row>
    <row r="140" spans="1:19" ht="30" x14ac:dyDescent="0.25">
      <c r="A140" t="s">
        <v>534</v>
      </c>
      <c r="B14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Scott Stevenson
Conrad Point LP</v>
      </c>
      <c r="C140" t="s">
        <v>535</v>
      </c>
      <c r="D140" s="3" t="str">
        <f>mailing[[#This Row],[COMPADDRESS1]]&amp;IF(LEN(mailing[[#This Row],[COMPADDRESS2]])=0,"",CHAR(10)&amp;mailing[[#This Row],[COMPADDRESS2]])</f>
        <v>1260 Highfield Cres SE</v>
      </c>
      <c r="E140" t="s">
        <v>2140</v>
      </c>
      <c r="G140" t="s">
        <v>1637</v>
      </c>
      <c r="H140" t="s">
        <v>1635</v>
      </c>
      <c r="I140" s="12" t="s">
        <v>1793</v>
      </c>
      <c r="J140" s="12" t="str">
        <f>IF(mailing[[#This Row],[COMPCOUNTRY]]="United States","",mailing[[#This Row],[COMPCOUNTRY]])</f>
        <v>Canada</v>
      </c>
      <c r="K140" t="s">
        <v>770</v>
      </c>
      <c r="L140" t="s">
        <v>536</v>
      </c>
      <c r="M140" t="s">
        <v>537</v>
      </c>
      <c r="N140" t="s">
        <v>3213</v>
      </c>
      <c r="O140" s="5">
        <v>1.3</v>
      </c>
      <c r="P140" t="e">
        <v>#N/A</v>
      </c>
      <c r="Q140" t="str">
        <f>mailing[[#This Row],[CONTACTFIRSTNAME]]&amp;"^"&amp;mailing[[#This Row],[CONTACTLASTNAME]]&amp;"^"&amp;mailing[[#This Row],[Registration]]</f>
        <v>Scott^Stevenson^C-FKAI</v>
      </c>
      <c r="S140" s="22">
        <v>44637</v>
      </c>
    </row>
    <row r="141" spans="1:19" ht="30" x14ac:dyDescent="0.25">
      <c r="A141" t="s">
        <v>494</v>
      </c>
      <c r="B14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Dylan Fast
Fast Air, Ltd.</v>
      </c>
      <c r="C141" t="s">
        <v>495</v>
      </c>
      <c r="D141" s="3" t="str">
        <f>mailing[[#This Row],[COMPADDRESS1]]&amp;IF(LEN(mailing[[#This Row],[COMPADDRESS2]])=0,"",CHAR(10)&amp;mailing[[#This Row],[COMPADDRESS2]])</f>
        <v>80 Hangar Line Rd</v>
      </c>
      <c r="E141" t="s">
        <v>2141</v>
      </c>
      <c r="G141" t="s">
        <v>1351</v>
      </c>
      <c r="H141" t="s">
        <v>1349</v>
      </c>
      <c r="I141" s="12" t="s">
        <v>1745</v>
      </c>
      <c r="J141" s="12" t="str">
        <f>IF(mailing[[#This Row],[COMPCOUNTRY]]="United States","",mailing[[#This Row],[COMPCOUNTRY]])</f>
        <v>Canada</v>
      </c>
      <c r="K141" t="s">
        <v>770</v>
      </c>
      <c r="L141" t="s">
        <v>1747</v>
      </c>
      <c r="M141" t="s">
        <v>1748</v>
      </c>
      <c r="N141" t="s">
        <v>3213</v>
      </c>
      <c r="O141" s="5">
        <v>1.3</v>
      </c>
      <c r="P141">
        <v>9</v>
      </c>
      <c r="Q141" t="str">
        <f>mailing[[#This Row],[CONTACTFIRSTNAME]]&amp;"^"&amp;mailing[[#This Row],[CONTACTLASTNAME]]&amp;"^"&amp;mailing[[#This Row],[Registration]]</f>
        <v>Dylan^Fast^C-GPRN, C-FREE</v>
      </c>
      <c r="S141" s="22">
        <v>44637</v>
      </c>
    </row>
    <row r="142" spans="1:19" ht="30" x14ac:dyDescent="0.25">
      <c r="A142" t="s">
        <v>494</v>
      </c>
      <c r="B14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Denis Bourgouin
Fast Air, Ltd.</v>
      </c>
      <c r="C142" t="s">
        <v>495</v>
      </c>
      <c r="D142" s="3" t="str">
        <f>mailing[[#This Row],[COMPADDRESS1]]&amp;IF(LEN(mailing[[#This Row],[COMPADDRESS2]])=0,"",CHAR(10)&amp;mailing[[#This Row],[COMPADDRESS2]])</f>
        <v>80 Hangar Line Rd</v>
      </c>
      <c r="E142" t="s">
        <v>2141</v>
      </c>
      <c r="G142" t="s">
        <v>1351</v>
      </c>
      <c r="H142" t="s">
        <v>1349</v>
      </c>
      <c r="I142" s="12" t="s">
        <v>1745</v>
      </c>
      <c r="J142" s="12" t="str">
        <f>IF(mailing[[#This Row],[COMPCOUNTRY]]="United States","",mailing[[#This Row],[COMPCOUNTRY]])</f>
        <v>Canada</v>
      </c>
      <c r="K142" t="s">
        <v>770</v>
      </c>
      <c r="L142" t="s">
        <v>2411</v>
      </c>
      <c r="M142" t="s">
        <v>2191</v>
      </c>
      <c r="N142" t="s">
        <v>3213</v>
      </c>
      <c r="O142" s="5">
        <v>1.3</v>
      </c>
      <c r="P142">
        <v>9</v>
      </c>
      <c r="Q142" t="str">
        <f>mailing[[#This Row],[CONTACTFIRSTNAME]]&amp;"^"&amp;mailing[[#This Row],[CONTACTLASTNAME]]&amp;"^"&amp;mailing[[#This Row],[Registration]]</f>
        <v>Denis^Bourgouin^C-GPRN, C-FREE</v>
      </c>
      <c r="S142" s="22">
        <v>44637</v>
      </c>
    </row>
    <row r="143" spans="1:19" ht="30" x14ac:dyDescent="0.25">
      <c r="A143" t="s">
        <v>494</v>
      </c>
      <c r="B14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Cecily Kennedy
Fast Air, Ltd.</v>
      </c>
      <c r="C143" t="s">
        <v>495</v>
      </c>
      <c r="D143" s="3" t="str">
        <f>mailing[[#This Row],[COMPADDRESS1]]&amp;IF(LEN(mailing[[#This Row],[COMPADDRESS2]])=0,"",CHAR(10)&amp;mailing[[#This Row],[COMPADDRESS2]])</f>
        <v>80 Hangar Line Rd</v>
      </c>
      <c r="E143" t="s">
        <v>2141</v>
      </c>
      <c r="G143" t="s">
        <v>1351</v>
      </c>
      <c r="H143" t="s">
        <v>1349</v>
      </c>
      <c r="I143" s="12" t="s">
        <v>1745</v>
      </c>
      <c r="J143" s="12" t="str">
        <f>IF(mailing[[#This Row],[COMPCOUNTRY]]="United States","",mailing[[#This Row],[COMPCOUNTRY]])</f>
        <v>Canada</v>
      </c>
      <c r="K143" t="s">
        <v>770</v>
      </c>
      <c r="L143" t="s">
        <v>504</v>
      </c>
      <c r="M143" t="s">
        <v>505</v>
      </c>
      <c r="N143" t="s">
        <v>3213</v>
      </c>
      <c r="O143" s="5">
        <v>1.3</v>
      </c>
      <c r="P143">
        <v>9</v>
      </c>
      <c r="Q143" t="str">
        <f>mailing[[#This Row],[CONTACTFIRSTNAME]]&amp;"^"&amp;mailing[[#This Row],[CONTACTLASTNAME]]&amp;"^"&amp;mailing[[#This Row],[Registration]]</f>
        <v>Cecily^Kennedy^C-GPRN, C-FREE</v>
      </c>
      <c r="S143" s="22">
        <v>44637</v>
      </c>
    </row>
    <row r="144" spans="1:19" ht="30" x14ac:dyDescent="0.25">
      <c r="A144" t="s">
        <v>284</v>
      </c>
      <c r="B14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Patrick Bouvry
Jetport, Inc.</v>
      </c>
      <c r="C144" t="s">
        <v>285</v>
      </c>
      <c r="D144" s="3" t="str">
        <f>mailing[[#This Row],[COMPADDRESS1]]&amp;IF(LEN(mailing[[#This Row],[COMPADDRESS2]])=0,"",CHAR(10)&amp;mailing[[#This Row],[COMPADDRESS2]])</f>
        <v>520-9300 Airport Road</v>
      </c>
      <c r="E144" t="s">
        <v>1525</v>
      </c>
      <c r="G144" t="s">
        <v>1526</v>
      </c>
      <c r="H144" t="s">
        <v>1524</v>
      </c>
      <c r="I144" s="12" t="s">
        <v>1532</v>
      </c>
      <c r="J144" s="12" t="str">
        <f>IF(mailing[[#This Row],[COMPCOUNTRY]]="United States","",mailing[[#This Row],[COMPCOUNTRY]])</f>
        <v>Canada</v>
      </c>
      <c r="K144" t="s">
        <v>770</v>
      </c>
      <c r="L144" t="s">
        <v>287</v>
      </c>
      <c r="M144" t="s">
        <v>288</v>
      </c>
      <c r="N144" t="s">
        <v>3213</v>
      </c>
      <c r="O144" s="5">
        <v>1.3</v>
      </c>
      <c r="P144" t="e">
        <v>#N/A</v>
      </c>
      <c r="Q144" t="str">
        <f>mailing[[#This Row],[CONTACTFIRSTNAME]]&amp;"^"&amp;mailing[[#This Row],[CONTACTLASTNAME]]&amp;"^"&amp;mailing[[#This Row],[Registration]]</f>
        <v>Patrick^Bouvry^C-FWXR</v>
      </c>
      <c r="S144" s="22">
        <v>44637</v>
      </c>
    </row>
    <row r="145" spans="1:19" x14ac:dyDescent="0.25">
      <c r="A145" t="s">
        <v>1743</v>
      </c>
      <c r="B14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Princess Aviation, Ltd.</v>
      </c>
      <c r="C145" t="s">
        <v>1749</v>
      </c>
      <c r="D145" s="3" t="str">
        <f>mailing[[#This Row],[COMPADDRESS1]]&amp;IF(LEN(mailing[[#This Row],[COMPADDRESS2]])=0,"",CHAR(10)&amp;mailing[[#This Row],[COMPADDRESS2]])</f>
        <v>535 Panet Rd</v>
      </c>
      <c r="E145" t="s">
        <v>2142</v>
      </c>
      <c r="G145" t="s">
        <v>1351</v>
      </c>
      <c r="H145" t="s">
        <v>1349</v>
      </c>
      <c r="I145" s="12" t="s">
        <v>1751</v>
      </c>
      <c r="J145" s="12" t="str">
        <f>IF(mailing[[#This Row],[COMPCOUNTRY]]="United States","",mailing[[#This Row],[COMPCOUNTRY]])</f>
        <v>Canada</v>
      </c>
      <c r="K145" t="s">
        <v>770</v>
      </c>
      <c r="N145" t="s">
        <v>3217</v>
      </c>
      <c r="O145" s="5">
        <v>1.3</v>
      </c>
      <c r="P145" t="e">
        <v>#N/A</v>
      </c>
      <c r="Q145" t="str">
        <f>mailing[[#This Row],[CONTACTFIRSTNAME]]&amp;"^"&amp;mailing[[#This Row],[CONTACTLASTNAME]]&amp;"^"&amp;mailing[[#This Row],[Registration]]</f>
        <v>^^C-GPRN</v>
      </c>
      <c r="S145" s="22">
        <v>44637</v>
      </c>
    </row>
    <row r="146" spans="1:19" ht="45" x14ac:dyDescent="0.25">
      <c r="A146" t="s">
        <v>324</v>
      </c>
      <c r="B14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Benjamin Murray
Skyservice Business Aviation, Inc.</v>
      </c>
      <c r="C146" t="s">
        <v>325</v>
      </c>
      <c r="D146" s="3" t="str">
        <f>mailing[[#This Row],[COMPADDRESS1]]&amp;IF(LEN(mailing[[#This Row],[COMPADDRESS2]])=0,"",CHAR(10)&amp;mailing[[#This Row],[COMPADDRESS2]])</f>
        <v>6120 Midfield Rd</v>
      </c>
      <c r="E146" t="s">
        <v>2143</v>
      </c>
      <c r="G146" t="s">
        <v>1579</v>
      </c>
      <c r="H146" t="s">
        <v>1524</v>
      </c>
      <c r="I146" s="12" t="s">
        <v>1580</v>
      </c>
      <c r="J146" s="12" t="str">
        <f>IF(mailing[[#This Row],[COMPCOUNTRY]]="United States","",mailing[[#This Row],[COMPCOUNTRY]])</f>
        <v>Canada</v>
      </c>
      <c r="K146" t="s">
        <v>770</v>
      </c>
      <c r="L146" t="s">
        <v>154</v>
      </c>
      <c r="M146" t="s">
        <v>326</v>
      </c>
      <c r="N146" t="s">
        <v>3222</v>
      </c>
      <c r="O146" s="5">
        <v>1.3</v>
      </c>
      <c r="P146">
        <v>5</v>
      </c>
      <c r="Q146" t="str">
        <f>mailing[[#This Row],[CONTACTFIRSTNAME]]&amp;"^"&amp;mailing[[#This Row],[CONTACTLASTNAME]]&amp;"^"&amp;mailing[[#This Row],[Registration]]</f>
        <v>Benjamin^Murray^C-GXNW</v>
      </c>
      <c r="S146" s="22">
        <v>44637</v>
      </c>
    </row>
    <row r="147" spans="1:19" ht="30" x14ac:dyDescent="0.25">
      <c r="A147" t="s">
        <v>388</v>
      </c>
      <c r="B14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Ian Darnley
Sunwest Aviation, Ltd.</v>
      </c>
      <c r="C147" t="s">
        <v>382</v>
      </c>
      <c r="D147" s="3" t="str">
        <f>mailing[[#This Row],[COMPADDRESS1]]&amp;IF(LEN(mailing[[#This Row],[COMPADDRESS2]])=0,"",CHAR(10)&amp;mailing[[#This Row],[COMPADDRESS2]])</f>
        <v>217 Aero Crt NE</v>
      </c>
      <c r="E147" t="s">
        <v>2144</v>
      </c>
      <c r="G147" t="s">
        <v>1637</v>
      </c>
      <c r="H147" t="s">
        <v>1635</v>
      </c>
      <c r="I147" s="12" t="s">
        <v>1638</v>
      </c>
      <c r="J147" s="12" t="str">
        <f>IF(mailing[[#This Row],[COMPCOUNTRY]]="United States","",mailing[[#This Row],[COMPCOUNTRY]])</f>
        <v>Canada</v>
      </c>
      <c r="K147" t="s">
        <v>770</v>
      </c>
      <c r="L147" t="s">
        <v>383</v>
      </c>
      <c r="M147" t="s">
        <v>384</v>
      </c>
      <c r="N147" t="s">
        <v>3213</v>
      </c>
      <c r="O147" s="5">
        <v>1.3</v>
      </c>
      <c r="P147">
        <v>8</v>
      </c>
      <c r="Q147" t="str">
        <f>mailing[[#This Row],[CONTACTFIRSTNAME]]&amp;"^"&amp;mailing[[#This Row],[CONTACTLASTNAME]]&amp;"^"&amp;mailing[[#This Row],[Registration]]</f>
        <v>Ian^Darnley^C-GZCZ, C-FMDN</v>
      </c>
      <c r="S147" s="22">
        <v>44637</v>
      </c>
    </row>
    <row r="148" spans="1:19" ht="30" x14ac:dyDescent="0.25">
      <c r="A148" t="s">
        <v>388</v>
      </c>
      <c r="B14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Charles Bertrand
Sunwest Aviation, Ltd.</v>
      </c>
      <c r="C148" t="s">
        <v>382</v>
      </c>
      <c r="D148" s="3" t="str">
        <f>mailing[[#This Row],[COMPADDRESS1]]&amp;IF(LEN(mailing[[#This Row],[COMPADDRESS2]])=0,"",CHAR(10)&amp;mailing[[#This Row],[COMPADDRESS2]])</f>
        <v>217 Aero Crt NE</v>
      </c>
      <c r="E148" t="s">
        <v>2144</v>
      </c>
      <c r="G148" t="s">
        <v>1637</v>
      </c>
      <c r="H148" t="s">
        <v>1635</v>
      </c>
      <c r="I148" s="12" t="s">
        <v>1638</v>
      </c>
      <c r="J148" s="12" t="str">
        <f>IF(mailing[[#This Row],[COMPCOUNTRY]]="United States","",mailing[[#This Row],[COMPCOUNTRY]])</f>
        <v>Canada</v>
      </c>
      <c r="K148" t="s">
        <v>770</v>
      </c>
      <c r="L148" t="s">
        <v>113</v>
      </c>
      <c r="M148" t="s">
        <v>480</v>
      </c>
      <c r="N148" t="s">
        <v>3213</v>
      </c>
      <c r="O148" s="5">
        <v>1.3</v>
      </c>
      <c r="P148">
        <v>8</v>
      </c>
      <c r="Q148" t="str">
        <f>mailing[[#This Row],[CONTACTFIRSTNAME]]&amp;"^"&amp;mailing[[#This Row],[CONTACTLASTNAME]]&amp;"^"&amp;mailing[[#This Row],[Registration]]</f>
        <v>Charles^Bertrand^C-GZCZ, C-FMDN</v>
      </c>
      <c r="S148" s="22">
        <v>44637</v>
      </c>
    </row>
    <row r="149" spans="1:19" ht="30" x14ac:dyDescent="0.25">
      <c r="A149" t="s">
        <v>585</v>
      </c>
      <c r="B14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Nickolaus Erb
The Craig Evan Corporation</v>
      </c>
      <c r="C149" t="s">
        <v>586</v>
      </c>
      <c r="D149" s="3" t="str">
        <f>mailing[[#This Row],[COMPADDRESS1]]&amp;IF(LEN(mailing[[#This Row],[COMPADDRESS2]])=0,"",CHAR(10)&amp;mailing[[#This Row],[COMPADDRESS2]])</f>
        <v>2480 Huron St 3 Lower Unit</v>
      </c>
      <c r="E149" t="s">
        <v>2145</v>
      </c>
      <c r="G149" t="s">
        <v>1841</v>
      </c>
      <c r="H149" t="s">
        <v>1524</v>
      </c>
      <c r="I149" s="12" t="s">
        <v>1842</v>
      </c>
      <c r="J149" s="12" t="str">
        <f>IF(mailing[[#This Row],[COMPCOUNTRY]]="United States","",mailing[[#This Row],[COMPCOUNTRY]])</f>
        <v>Canada</v>
      </c>
      <c r="K149" t="s">
        <v>770</v>
      </c>
      <c r="L149" t="s">
        <v>588</v>
      </c>
      <c r="M149" t="s">
        <v>589</v>
      </c>
      <c r="N149" t="s">
        <v>3217</v>
      </c>
      <c r="O149" s="5">
        <v>1.3</v>
      </c>
      <c r="P149">
        <v>12</v>
      </c>
      <c r="Q149" t="str">
        <f>mailing[[#This Row],[CONTACTFIRSTNAME]]&amp;"^"&amp;mailing[[#This Row],[CONTACTLASTNAME]]&amp;"^"&amp;mailing[[#This Row],[Registration]]</f>
        <v>Nickolaus^Erb^C-GGGT</v>
      </c>
      <c r="S149" s="22">
        <v>44637</v>
      </c>
    </row>
    <row r="150" spans="1:19" ht="30" x14ac:dyDescent="0.25">
      <c r="A150" t="s">
        <v>95</v>
      </c>
      <c r="B15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Ricardo Espinosa Urrejola
Aerocardal, Ltda.</v>
      </c>
      <c r="C150" t="s">
        <v>96</v>
      </c>
      <c r="D150" s="3" t="str">
        <f>mailing[[#This Row],[COMPADDRESS1]]&amp;IF(LEN(mailing[[#This Row],[COMPADDRESS2]])=0,"",CHAR(10)&amp;mailing[[#This Row],[COMPADDRESS2]])</f>
        <v>Diego Barroz Ortiz
A/P Int'l Arturo Merino Benitez</v>
      </c>
      <c r="E150" t="s">
        <v>1964</v>
      </c>
      <c r="F150" t="s">
        <v>1965</v>
      </c>
      <c r="G150" t="s">
        <v>1966</v>
      </c>
      <c r="H150" t="s">
        <v>1967</v>
      </c>
      <c r="I150" s="10" t="s">
        <v>1963</v>
      </c>
      <c r="J150" s="12" t="str">
        <f>IF(mailing[[#This Row],[COMPCOUNTRY]]="United States","",mailing[[#This Row],[COMPCOUNTRY]])</f>
        <v>Chile</v>
      </c>
      <c r="K150" t="s">
        <v>748</v>
      </c>
      <c r="L150" t="s">
        <v>97</v>
      </c>
      <c r="M150" t="s">
        <v>98</v>
      </c>
      <c r="N150" t="e">
        <v>#N/A</v>
      </c>
      <c r="O150" s="5">
        <v>1.3</v>
      </c>
      <c r="P150" t="e">
        <v>#N/A</v>
      </c>
      <c r="Q150" t="str">
        <f>mailing[[#This Row],[CONTACTFIRSTNAME]]&amp;"^"&amp;mailing[[#This Row],[CONTACTLASTNAME]]&amp;"^"&amp;mailing[[#This Row],[Registration]]</f>
        <v>Ricardo^Espinosa Urrejola^CC-CWK, CC-AOA</v>
      </c>
      <c r="S150" s="22">
        <v>44637</v>
      </c>
    </row>
    <row r="151" spans="1:19" ht="30" x14ac:dyDescent="0.25">
      <c r="A151" t="s">
        <v>95</v>
      </c>
      <c r="B15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Max Kaufmann Ritschka
Aerocardal, Ltda.</v>
      </c>
      <c r="C151" t="s">
        <v>96</v>
      </c>
      <c r="D151" s="3" t="str">
        <f>mailing[[#This Row],[COMPADDRESS1]]&amp;IF(LEN(mailing[[#This Row],[COMPADDRESS2]])=0,"",CHAR(10)&amp;mailing[[#This Row],[COMPADDRESS2]])</f>
        <v>Diego Barroz Ortiz
A/P Int'l Arturo Merino Benitez</v>
      </c>
      <c r="E151" t="s">
        <v>1964</v>
      </c>
      <c r="F151" t="s">
        <v>1965</v>
      </c>
      <c r="G151" t="s">
        <v>1966</v>
      </c>
      <c r="H151" t="s">
        <v>1967</v>
      </c>
      <c r="I151" s="10" t="s">
        <v>1963</v>
      </c>
      <c r="J151" s="12" t="str">
        <f>IF(mailing[[#This Row],[COMPCOUNTRY]]="United States","",mailing[[#This Row],[COMPCOUNTRY]])</f>
        <v>Chile</v>
      </c>
      <c r="K151" t="s">
        <v>748</v>
      </c>
      <c r="L151" t="s">
        <v>845</v>
      </c>
      <c r="M151" t="s">
        <v>846</v>
      </c>
      <c r="N151" t="e">
        <v>#N/A</v>
      </c>
      <c r="O151" s="5">
        <v>1.3</v>
      </c>
      <c r="P151" t="e">
        <v>#N/A</v>
      </c>
      <c r="Q151" t="str">
        <f>mailing[[#This Row],[CONTACTFIRSTNAME]]&amp;"^"&amp;mailing[[#This Row],[CONTACTLASTNAME]]&amp;"^"&amp;mailing[[#This Row],[Registration]]</f>
        <v>Max^Kaufmann Ritschka^CC-CWK, CC-AOA</v>
      </c>
      <c r="S151" s="22">
        <v>44637</v>
      </c>
    </row>
    <row r="152" spans="1:19" ht="45" x14ac:dyDescent="0.25">
      <c r="A152" t="s">
        <v>490</v>
      </c>
      <c r="B15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Robin Pena
Gestiones Ambair, Ltd.</v>
      </c>
      <c r="C152" t="s">
        <v>491</v>
      </c>
      <c r="D152" s="3" t="str">
        <f>mailing[[#This Row],[COMPADDRESS1]]&amp;IF(LEN(mailing[[#This Row],[COMPADDRESS2]])=0,"",CHAR(10)&amp;mailing[[#This Row],[COMPADDRESS2]])</f>
        <v>Av. John F. Kennedy Esq. Av. Abraham Lincoln 1056
Edificio Ambair Piso 6</v>
      </c>
      <c r="E152" t="s">
        <v>1732</v>
      </c>
      <c r="F152" t="s">
        <v>1733</v>
      </c>
      <c r="G152" t="s">
        <v>1734</v>
      </c>
      <c r="I152" s="10"/>
      <c r="J152" s="12" t="str">
        <f>IF(mailing[[#This Row],[COMPCOUNTRY]]="United States","",mailing[[#This Row],[COMPCOUNTRY]])</f>
        <v>Dominican Republic</v>
      </c>
      <c r="K152" t="s">
        <v>1029</v>
      </c>
      <c r="L152" t="s">
        <v>1736</v>
      </c>
      <c r="M152" t="s">
        <v>1737</v>
      </c>
      <c r="N152" t="e">
        <v>#N/A</v>
      </c>
      <c r="O152" s="5">
        <v>1.3</v>
      </c>
      <c r="P152" t="e">
        <v>#N/A</v>
      </c>
      <c r="Q152" t="str">
        <f>mailing[[#This Row],[CONTACTFIRSTNAME]]&amp;"^"&amp;mailing[[#This Row],[CONTACTLASTNAME]]&amp;"^"&amp;mailing[[#This Row],[Registration]]</f>
        <v>Robin^Pena^N557GA</v>
      </c>
      <c r="S152" s="22">
        <v>44637</v>
      </c>
    </row>
    <row r="153" spans="1:19" ht="45" x14ac:dyDescent="0.25">
      <c r="A153" t="s">
        <v>490</v>
      </c>
      <c r="B15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Miguel Barletta
Gestiones Ambair, Ltd.</v>
      </c>
      <c r="C153" t="s">
        <v>491</v>
      </c>
      <c r="D153" s="3" t="str">
        <f>mailing[[#This Row],[COMPADDRESS1]]&amp;IF(LEN(mailing[[#This Row],[COMPADDRESS2]])=0,"",CHAR(10)&amp;mailing[[#This Row],[COMPADDRESS2]])</f>
        <v>Av. John F. Kennedy Esq. Av. Abraham Lincoln 1056
Edificio Ambair Piso 6</v>
      </c>
      <c r="E153" t="s">
        <v>1732</v>
      </c>
      <c r="F153" t="s">
        <v>1733</v>
      </c>
      <c r="G153" t="s">
        <v>1734</v>
      </c>
      <c r="I153" s="10"/>
      <c r="J153" s="12" t="str">
        <f>IF(mailing[[#This Row],[COMPCOUNTRY]]="United States","",mailing[[#This Row],[COMPCOUNTRY]])</f>
        <v>Dominican Republic</v>
      </c>
      <c r="K153" t="s">
        <v>1029</v>
      </c>
      <c r="L153" t="s">
        <v>595</v>
      </c>
      <c r="M153" t="s">
        <v>1034</v>
      </c>
      <c r="N153" t="e">
        <v>#N/A</v>
      </c>
      <c r="O153" s="5">
        <v>1.3</v>
      </c>
      <c r="P153" t="e">
        <v>#N/A</v>
      </c>
      <c r="Q153" t="str">
        <f>mailing[[#This Row],[CONTACTFIRSTNAME]]&amp;"^"&amp;mailing[[#This Row],[CONTACTLASTNAME]]&amp;"^"&amp;mailing[[#This Row],[Registration]]</f>
        <v>Miguel^Barletta^N557GA</v>
      </c>
      <c r="S153" s="22">
        <v>44637</v>
      </c>
    </row>
    <row r="154" spans="1:19" ht="30" x14ac:dyDescent="0.25">
      <c r="A154" t="s">
        <v>461</v>
      </c>
      <c r="B15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Elina Karjalainen
Jetflite Oy</v>
      </c>
      <c r="C154" t="s">
        <v>462</v>
      </c>
      <c r="D154" s="3" t="str">
        <f>mailing[[#This Row],[COMPADDRESS1]]&amp;IF(LEN(mailing[[#This Row],[COMPADDRESS2]])=0,"",CHAR(10)&amp;mailing[[#This Row],[COMPADDRESS2]])</f>
        <v>PO Box 86
Siipitie 7</v>
      </c>
      <c r="E154" t="s">
        <v>1936</v>
      </c>
      <c r="F154" t="s">
        <v>1718</v>
      </c>
      <c r="G154" t="s">
        <v>1719</v>
      </c>
      <c r="I154" s="10">
        <v>1531</v>
      </c>
      <c r="J154" s="12" t="str">
        <f>IF(mailing[[#This Row],[COMPCOUNTRY]]="United States","",mailing[[#This Row],[COMPCOUNTRY]])</f>
        <v>Finland</v>
      </c>
      <c r="K154" t="s">
        <v>1023</v>
      </c>
      <c r="L154" t="s">
        <v>463</v>
      </c>
      <c r="M154" t="s">
        <v>464</v>
      </c>
      <c r="N154" t="e">
        <v>#N/A</v>
      </c>
      <c r="O154" s="5">
        <v>1.3</v>
      </c>
      <c r="P154" t="e">
        <v>#N/A</v>
      </c>
      <c r="Q154" t="str">
        <f>mailing[[#This Row],[CONTACTFIRSTNAME]]&amp;"^"&amp;mailing[[#This Row],[CONTACTLASTNAME]]&amp;"^"&amp;mailing[[#This Row],[Registration]]</f>
        <v>Elina^Karjalainen^OH-WIL</v>
      </c>
      <c r="S154" s="22">
        <v>44637</v>
      </c>
    </row>
    <row r="155" spans="1:19" ht="30" x14ac:dyDescent="0.25">
      <c r="A155" t="s">
        <v>461</v>
      </c>
      <c r="B15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Juha Hellgren
Wihuri Oy</v>
      </c>
      <c r="C155" t="s">
        <v>466</v>
      </c>
      <c r="D155" s="3" t="str">
        <f>mailing[[#This Row],[COMPADDRESS1]]&amp;IF(LEN(mailing[[#This Row],[COMPADDRESS2]])=0,"",CHAR(10)&amp;mailing[[#This Row],[COMPADDRESS2]])</f>
        <v>PO Box 329
Wihurinaukio 2</v>
      </c>
      <c r="E155" t="s">
        <v>1947</v>
      </c>
      <c r="F155" t="s">
        <v>1722</v>
      </c>
      <c r="G155" t="s">
        <v>1723</v>
      </c>
      <c r="I155" s="10">
        <v>570</v>
      </c>
      <c r="J155" s="12" t="str">
        <f>IF(mailing[[#This Row],[COMPCOUNTRY]]="United States","",mailing[[#This Row],[COMPCOUNTRY]])</f>
        <v>Finland</v>
      </c>
      <c r="K155" t="s">
        <v>1023</v>
      </c>
      <c r="L155" t="s">
        <v>468</v>
      </c>
      <c r="M155" t="s">
        <v>469</v>
      </c>
      <c r="N155" t="e">
        <v>#N/A</v>
      </c>
      <c r="O155" s="5">
        <v>1.3</v>
      </c>
      <c r="P155" t="e">
        <v>#N/A</v>
      </c>
      <c r="Q155" t="str">
        <f>mailing[[#This Row],[CONTACTFIRSTNAME]]&amp;"^"&amp;mailing[[#This Row],[CONTACTLASTNAME]]&amp;"^"&amp;mailing[[#This Row],[Registration]]</f>
        <v>Juha^Hellgren^OH-WIL</v>
      </c>
      <c r="S155" s="22">
        <v>44637</v>
      </c>
    </row>
    <row r="156" spans="1:19" ht="30" x14ac:dyDescent="0.25">
      <c r="A156" t="s">
        <v>402</v>
      </c>
      <c r="B15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Koshy Varghese
K-Air Charters</v>
      </c>
      <c r="C156" t="s">
        <v>403</v>
      </c>
      <c r="D156" s="3" t="str">
        <f>mailing[[#This Row],[COMPADDRESS1]]&amp;IF(LEN(mailing[[#This Row],[COMPADDRESS2]])=0,"",CHAR(10)&amp;mailing[[#This Row],[COMPADDRESS2]])</f>
        <v>2nd Floor, Sarathy Enclave
1st Cross, Cheruparambath Road</v>
      </c>
      <c r="E156" t="s">
        <v>1666</v>
      </c>
      <c r="F156" t="s">
        <v>1667</v>
      </c>
      <c r="G156" t="s">
        <v>1992</v>
      </c>
      <c r="H156" t="s">
        <v>1990</v>
      </c>
      <c r="I156" s="10">
        <v>682020</v>
      </c>
      <c r="J156" s="12" t="str">
        <f>IF(mailing[[#This Row],[COMPCOUNTRY]]="United States","",mailing[[#This Row],[COMPCOUNTRY]])</f>
        <v>India</v>
      </c>
      <c r="K156" t="s">
        <v>984</v>
      </c>
      <c r="L156" t="s">
        <v>405</v>
      </c>
      <c r="M156" t="s">
        <v>406</v>
      </c>
      <c r="N156" t="e">
        <v>#N/A</v>
      </c>
      <c r="O156" s="5">
        <v>1.3</v>
      </c>
      <c r="P156" t="e">
        <v>#N/A</v>
      </c>
      <c r="Q156" t="str">
        <f>mailing[[#This Row],[CONTACTFIRSTNAME]]&amp;"^"&amp;mailing[[#This Row],[CONTACTLASTNAME]]&amp;"^"&amp;mailing[[#This Row],[Registration]]</f>
        <v>Koshy^Varghese^VT-GKB</v>
      </c>
      <c r="S156" s="22">
        <v>44637</v>
      </c>
    </row>
    <row r="157" spans="1:19" ht="30" x14ac:dyDescent="0.25">
      <c r="A157" t="s">
        <v>611</v>
      </c>
      <c r="B15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Ankit Kumar Jain
King Jets Pvt. Ltd.</v>
      </c>
      <c r="C157" t="s">
        <v>612</v>
      </c>
      <c r="D157" s="3" t="str">
        <f>mailing[[#This Row],[COMPADDRESS1]]&amp;IF(LEN(mailing[[#This Row],[COMPADDRESS2]])=0,"",CHAR(10)&amp;mailing[[#This Row],[COMPADDRESS2]])</f>
        <v>Khazana Square, 48, Whites Road 1st
Royapettah</v>
      </c>
      <c r="E157" t="s">
        <v>1994</v>
      </c>
      <c r="F157" t="s">
        <v>1993</v>
      </c>
      <c r="G157" t="s">
        <v>1991</v>
      </c>
      <c r="H157" t="s">
        <v>1995</v>
      </c>
      <c r="I157" s="10">
        <v>600014</v>
      </c>
      <c r="J157" s="12" t="str">
        <f>IF(mailing[[#This Row],[COMPCOUNTRY]]="United States","",mailing[[#This Row],[COMPCOUNTRY]])</f>
        <v>India</v>
      </c>
      <c r="K157" t="s">
        <v>984</v>
      </c>
      <c r="L157" t="s">
        <v>1866</v>
      </c>
      <c r="M157" t="s">
        <v>1867</v>
      </c>
      <c r="N157" t="e">
        <v>#N/A</v>
      </c>
      <c r="O157" s="5">
        <v>1.3</v>
      </c>
      <c r="P157" t="e">
        <v>#N/A</v>
      </c>
      <c r="Q157" t="str">
        <f>mailing[[#This Row],[CONTACTFIRSTNAME]]&amp;"^"&amp;mailing[[#This Row],[CONTACTLASTNAME]]&amp;"^"&amp;mailing[[#This Row],[Registration]]</f>
        <v>Ankit^Kumar Jain^VT-KZN</v>
      </c>
      <c r="S157" s="22">
        <v>44637</v>
      </c>
    </row>
    <row r="158" spans="1:19" ht="30" x14ac:dyDescent="0.25">
      <c r="A158" t="s">
        <v>611</v>
      </c>
      <c r="B15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Sunil Kumar
King Jets Pvt. Ltd.</v>
      </c>
      <c r="C158" t="s">
        <v>612</v>
      </c>
      <c r="D158" s="3" t="str">
        <f>mailing[[#This Row],[COMPADDRESS1]]&amp;IF(LEN(mailing[[#This Row],[COMPADDRESS2]])=0,"",CHAR(10)&amp;mailing[[#This Row],[COMPADDRESS2]])</f>
        <v>Khazana Square, 48, Whites Road 1st
Royapettah</v>
      </c>
      <c r="E158" t="s">
        <v>1994</v>
      </c>
      <c r="F158" t="s">
        <v>1993</v>
      </c>
      <c r="G158" t="s">
        <v>1991</v>
      </c>
      <c r="H158" t="s">
        <v>1995</v>
      </c>
      <c r="I158" s="10">
        <v>600014</v>
      </c>
      <c r="J158" s="12" t="str">
        <f>IF(mailing[[#This Row],[COMPCOUNTRY]]="United States","",mailing[[#This Row],[COMPCOUNTRY]])</f>
        <v>India</v>
      </c>
      <c r="K158" t="s">
        <v>984</v>
      </c>
      <c r="L158" t="s">
        <v>613</v>
      </c>
      <c r="M158" t="s">
        <v>614</v>
      </c>
      <c r="N158" t="e">
        <v>#N/A</v>
      </c>
      <c r="O158" s="5">
        <v>1.3</v>
      </c>
      <c r="P158" t="e">
        <v>#N/A</v>
      </c>
      <c r="Q158" t="str">
        <f>mailing[[#This Row],[CONTACTFIRSTNAME]]&amp;"^"&amp;mailing[[#This Row],[CONTACTLASTNAME]]&amp;"^"&amp;mailing[[#This Row],[Registration]]</f>
        <v>Sunil^Kumar^VT-KZN</v>
      </c>
      <c r="S158" s="22">
        <v>44637</v>
      </c>
    </row>
    <row r="159" spans="1:19" ht="30" x14ac:dyDescent="0.25">
      <c r="A159" t="s">
        <v>214</v>
      </c>
      <c r="B15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Luciano De Luca
Flight Solutions Srl</v>
      </c>
      <c r="C159" t="s">
        <v>219</v>
      </c>
      <c r="D159" s="3" t="str">
        <f>mailing[[#This Row],[COMPADDRESS1]]&amp;IF(LEN(mailing[[#This Row],[COMPADDRESS2]])=0,"",CHAR(10)&amp;mailing[[#This Row],[COMPADDRESS2]])</f>
        <v>Strada San Murizio 12
General Aviation Terminal Turin</v>
      </c>
      <c r="E159" t="s">
        <v>1981</v>
      </c>
      <c r="F159" t="s">
        <v>1460</v>
      </c>
      <c r="G159" t="s">
        <v>1982</v>
      </c>
      <c r="H159" t="s">
        <v>1983</v>
      </c>
      <c r="I159" s="10" t="s">
        <v>1984</v>
      </c>
      <c r="J159" s="12" t="str">
        <f>IF(mailing[[#This Row],[COMPCOUNTRY]]="United States","",mailing[[#This Row],[COMPCOUNTRY]])</f>
        <v>Italy</v>
      </c>
      <c r="K159" t="s">
        <v>849</v>
      </c>
      <c r="L159" t="s">
        <v>221</v>
      </c>
      <c r="M159" t="s">
        <v>222</v>
      </c>
      <c r="N159" t="e">
        <v>#N/A</v>
      </c>
      <c r="O159" s="5">
        <v>1.3</v>
      </c>
      <c r="P159" t="e">
        <v>#N/A</v>
      </c>
      <c r="Q159" t="str">
        <f>mailing[[#This Row],[CONTACTFIRSTNAME]]&amp;"^"&amp;mailing[[#This Row],[CONTACTLASTNAME]]&amp;"^"&amp;mailing[[#This Row],[Registration]]</f>
        <v>Luciano^De Luca^9H-LAR</v>
      </c>
      <c r="S159" s="22">
        <v>44637</v>
      </c>
    </row>
    <row r="160" spans="1:19" ht="45" x14ac:dyDescent="0.25">
      <c r="A160" t="s">
        <v>512</v>
      </c>
      <c r="B16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Lesmore Samuels
Continental Baking Company, Ltd.</v>
      </c>
      <c r="C160" t="s">
        <v>513</v>
      </c>
      <c r="D160" s="3" t="str">
        <f>mailing[[#This Row],[COMPADDRESS1]]&amp;IF(LEN(mailing[[#This Row],[COMPADDRESS2]])=0,"",CHAR(10)&amp;mailing[[#This Row],[COMPADDRESS2]])</f>
        <v>43 Half Way Tree Rd.</v>
      </c>
      <c r="E160" t="s">
        <v>1783</v>
      </c>
      <c r="G160" t="s">
        <v>1784</v>
      </c>
      <c r="I160" s="10">
        <v>5</v>
      </c>
      <c r="J160" s="12" t="str">
        <f>IF(mailing[[#This Row],[COMPCOUNTRY]]="United States","",mailing[[#This Row],[COMPCOUNTRY]])</f>
        <v>Jamaica</v>
      </c>
      <c r="K160" t="s">
        <v>1062</v>
      </c>
      <c r="L160" t="s">
        <v>518</v>
      </c>
      <c r="M160" t="s">
        <v>519</v>
      </c>
      <c r="N160" t="e">
        <v>#N/A</v>
      </c>
      <c r="O160" s="5">
        <v>1.3</v>
      </c>
      <c r="P160" t="e">
        <v>#N/A</v>
      </c>
      <c r="Q160" t="str">
        <f>mailing[[#This Row],[CONTACTFIRSTNAME]]&amp;"^"&amp;mailing[[#This Row],[CONTACTLASTNAME]]&amp;"^"&amp;mailing[[#This Row],[Registration]]</f>
        <v>Lesmore^Samuels^N876GH</v>
      </c>
      <c r="S160" s="22">
        <v>44637</v>
      </c>
    </row>
    <row r="161" spans="1:19" ht="45" x14ac:dyDescent="0.25">
      <c r="A161" t="s">
        <v>512</v>
      </c>
      <c r="B16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Gary Hendrickson
Continental Baking Company, Ltd.</v>
      </c>
      <c r="C161" t="s">
        <v>513</v>
      </c>
      <c r="D161" s="3" t="str">
        <f>mailing[[#This Row],[COMPADDRESS1]]&amp;IF(LEN(mailing[[#This Row],[COMPADDRESS2]])=0,"",CHAR(10)&amp;mailing[[#This Row],[COMPADDRESS2]])</f>
        <v>43 Half Way Tree Rd.</v>
      </c>
      <c r="E161" t="s">
        <v>1783</v>
      </c>
      <c r="G161" t="s">
        <v>1784</v>
      </c>
      <c r="I161" s="10">
        <v>5</v>
      </c>
      <c r="J161" s="12" t="str">
        <f>IF(mailing[[#This Row],[COMPCOUNTRY]]="United States","",mailing[[#This Row],[COMPCOUNTRY]])</f>
        <v>Jamaica</v>
      </c>
      <c r="K161" t="s">
        <v>1062</v>
      </c>
      <c r="L161" t="s">
        <v>514</v>
      </c>
      <c r="M161" t="s">
        <v>515</v>
      </c>
      <c r="N161" t="e">
        <v>#N/A</v>
      </c>
      <c r="O161" s="5">
        <v>1.3</v>
      </c>
      <c r="P161" t="e">
        <v>#N/A</v>
      </c>
      <c r="Q161" t="str">
        <f>mailing[[#This Row],[CONTACTFIRSTNAME]]&amp;"^"&amp;mailing[[#This Row],[CONTACTLASTNAME]]&amp;"^"&amp;mailing[[#This Row],[Registration]]</f>
        <v>Gary^Hendrickson^N876GH</v>
      </c>
      <c r="S161" s="22">
        <v>44637</v>
      </c>
    </row>
    <row r="162" spans="1:19" ht="30" x14ac:dyDescent="0.25">
      <c r="A162" t="s">
        <v>88</v>
      </c>
      <c r="B16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Guido Meier
Cardal AG</v>
      </c>
      <c r="C162" t="s">
        <v>89</v>
      </c>
      <c r="D162" s="3" t="str">
        <f>mailing[[#This Row],[COMPADDRESS1]]&amp;IF(LEN(mailing[[#This Row],[COMPADDRESS2]])=0,"",CHAR(10)&amp;mailing[[#This Row],[COMPADDRESS2]])</f>
        <v>Äulestrasse 5
Postfach 470</v>
      </c>
      <c r="E162" t="s">
        <v>1979</v>
      </c>
      <c r="F162" t="s">
        <v>1980</v>
      </c>
      <c r="G162" t="s">
        <v>1332</v>
      </c>
      <c r="I162" s="10">
        <v>9490</v>
      </c>
      <c r="J162" s="12" t="str">
        <f>IF(mailing[[#This Row],[COMPCOUNTRY]]="United States","",mailing[[#This Row],[COMPCOUNTRY]])</f>
        <v>Liechtenstein</v>
      </c>
      <c r="K162" t="s">
        <v>1333</v>
      </c>
      <c r="L162" t="s">
        <v>90</v>
      </c>
      <c r="M162" t="s">
        <v>91</v>
      </c>
      <c r="N162" t="e">
        <v>#N/A</v>
      </c>
      <c r="O162" s="5">
        <v>1.3</v>
      </c>
      <c r="P162" t="e">
        <v>#N/A</v>
      </c>
      <c r="Q162" t="str">
        <f>mailing[[#This Row],[CONTACTFIRSTNAME]]&amp;"^"&amp;mailing[[#This Row],[CONTACTLASTNAME]]&amp;"^"&amp;mailing[[#This Row],[Registration]]</f>
        <v>Guido^Meier^CC-CWK</v>
      </c>
      <c r="S162" s="22">
        <v>44637</v>
      </c>
    </row>
    <row r="163" spans="1:19" ht="30" x14ac:dyDescent="0.25">
      <c r="A163" t="s">
        <v>214</v>
      </c>
      <c r="B16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Giuseppe Sapia
LuxWing, Ltd.</v>
      </c>
      <c r="C163" t="s">
        <v>215</v>
      </c>
      <c r="D163" s="3" t="str">
        <f>mailing[[#This Row],[COMPADDRESS1]]&amp;IF(LEN(mailing[[#This Row],[COMPADDRESS2]])=0,"",CHAR(10)&amp;mailing[[#This Row],[COMPADDRESS2]])</f>
        <v>12, Abate Rigord Street
Susan Court A</v>
      </c>
      <c r="E163" t="s">
        <v>1996</v>
      </c>
      <c r="F163" t="s">
        <v>1997</v>
      </c>
      <c r="G163" t="s">
        <v>1455</v>
      </c>
      <c r="I163" s="10" t="s">
        <v>1456</v>
      </c>
      <c r="J163" s="12" t="str">
        <f>IF(mailing[[#This Row],[COMPCOUNTRY]]="United States","",mailing[[#This Row],[COMPCOUNTRY]])</f>
        <v>Malta</v>
      </c>
      <c r="K163" t="s">
        <v>1457</v>
      </c>
      <c r="L163" t="s">
        <v>216</v>
      </c>
      <c r="M163" t="s">
        <v>217</v>
      </c>
      <c r="N163" t="e">
        <v>#N/A</v>
      </c>
      <c r="O163" s="5">
        <v>1.3</v>
      </c>
      <c r="P163" t="e">
        <v>#N/A</v>
      </c>
      <c r="Q163" t="str">
        <f>mailing[[#This Row],[CONTACTFIRSTNAME]]&amp;"^"&amp;mailing[[#This Row],[CONTACTLASTNAME]]&amp;"^"&amp;mailing[[#This Row],[Registration]]</f>
        <v>Giuseppe^Sapia^9H-LAR</v>
      </c>
      <c r="S163" s="22">
        <v>44637</v>
      </c>
    </row>
    <row r="164" spans="1:19" ht="30" x14ac:dyDescent="0.25">
      <c r="A164" t="s">
        <v>356</v>
      </c>
      <c r="B16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Emilio Perez de Leon
ADRO Servicios Aereos, SA</v>
      </c>
      <c r="C164" t="s">
        <v>357</v>
      </c>
      <c r="D164" s="3" t="str">
        <f>mailing[[#This Row],[COMPADDRESS1]]&amp;IF(LEN(mailing[[#This Row],[COMPADDRESS2]])=0,"",CHAR(10)&amp;mailing[[#This Row],[COMPADDRESS2]])</f>
        <v>Aeropuerto Internacional de Toluca
Calle 4 Hangar 14 Lote 35</v>
      </c>
      <c r="E164" t="s">
        <v>1618</v>
      </c>
      <c r="F164" t="s">
        <v>1619</v>
      </c>
      <c r="G164" t="s">
        <v>1620</v>
      </c>
      <c r="I164" s="10">
        <v>50200</v>
      </c>
      <c r="J164" s="12" t="str">
        <f>IF(mailing[[#This Row],[COMPCOUNTRY]]="United States","",mailing[[#This Row],[COMPCOUNTRY]])</f>
        <v>Mexico</v>
      </c>
      <c r="K164" t="s">
        <v>714</v>
      </c>
      <c r="L164" t="s">
        <v>363</v>
      </c>
      <c r="M164" t="s">
        <v>364</v>
      </c>
      <c r="N164" t="e">
        <v>#N/A</v>
      </c>
      <c r="O164" s="5">
        <v>1.3</v>
      </c>
      <c r="P164" t="e">
        <v>#N/A</v>
      </c>
      <c r="Q164" t="str">
        <f>mailing[[#This Row],[CONTACTFIRSTNAME]]&amp;"^"&amp;mailing[[#This Row],[CONTACTLASTNAME]]&amp;"^"&amp;mailing[[#This Row],[Registration]]</f>
        <v>Emilio^Perez de Leon^XA-CPL</v>
      </c>
      <c r="S164" s="22">
        <v>44637</v>
      </c>
    </row>
    <row r="165" spans="1:19" ht="30" x14ac:dyDescent="0.25">
      <c r="A165" t="s">
        <v>356</v>
      </c>
      <c r="B16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Lorena Martinez
ADRO Servicios Aereos, SA</v>
      </c>
      <c r="C165" t="s">
        <v>357</v>
      </c>
      <c r="D165" s="3" t="str">
        <f>mailing[[#This Row],[COMPADDRESS1]]&amp;IF(LEN(mailing[[#This Row],[COMPADDRESS2]])=0,"",CHAR(10)&amp;mailing[[#This Row],[COMPADDRESS2]])</f>
        <v>Aeropuerto Internacional de Toluca
Calle 4 Hangar 14 Lote 35</v>
      </c>
      <c r="E165" t="s">
        <v>1618</v>
      </c>
      <c r="F165" t="s">
        <v>1619</v>
      </c>
      <c r="G165" t="s">
        <v>1620</v>
      </c>
      <c r="I165" s="10">
        <v>50200</v>
      </c>
      <c r="J165" s="12" t="str">
        <f>IF(mailing[[#This Row],[COMPCOUNTRY]]="United States","",mailing[[#This Row],[COMPCOUNTRY]])</f>
        <v>Mexico</v>
      </c>
      <c r="K165" t="s">
        <v>714</v>
      </c>
      <c r="L165" t="s">
        <v>358</v>
      </c>
      <c r="M165" t="s">
        <v>359</v>
      </c>
      <c r="N165" t="e">
        <v>#N/A</v>
      </c>
      <c r="O165" s="5">
        <v>1.3</v>
      </c>
      <c r="P165" t="e">
        <v>#N/A</v>
      </c>
      <c r="Q165" t="str">
        <f>mailing[[#This Row],[CONTACTFIRSTNAME]]&amp;"^"&amp;mailing[[#This Row],[CONTACTLASTNAME]]&amp;"^"&amp;mailing[[#This Row],[Registration]]</f>
        <v>Lorena^Martinez^XA-CPL</v>
      </c>
      <c r="S165" s="22">
        <v>44637</v>
      </c>
    </row>
    <row r="166" spans="1:19" ht="30" x14ac:dyDescent="0.25">
      <c r="A166" t="s">
        <v>330</v>
      </c>
      <c r="B16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Eric Guzman
Aerolineas Ejecutivas, SA de CV</v>
      </c>
      <c r="C166" t="s">
        <v>335</v>
      </c>
      <c r="D166" s="3" t="str">
        <f>mailing[[#This Row],[COMPADDRESS1]]&amp;IF(LEN(mailing[[#This Row],[COMPADDRESS2]])=0,"",CHAR(10)&amp;mailing[[#This Row],[COMPADDRESS2]])</f>
        <v>Calle 2, Hangar 9
Aeropuerto Int'l Lic. Adolfo Lopez Mateos</v>
      </c>
      <c r="E166" t="s">
        <v>1585</v>
      </c>
      <c r="F166" t="s">
        <v>1586</v>
      </c>
      <c r="G166" t="s">
        <v>1587</v>
      </c>
      <c r="I166" s="10">
        <v>50200</v>
      </c>
      <c r="J166" s="12" t="str">
        <f>IF(mailing[[#This Row],[COMPCOUNTRY]]="United States","",mailing[[#This Row],[COMPCOUNTRY]])</f>
        <v>Mexico</v>
      </c>
      <c r="K166" t="s">
        <v>714</v>
      </c>
      <c r="L166" t="s">
        <v>336</v>
      </c>
      <c r="M166" t="s">
        <v>337</v>
      </c>
      <c r="N166" t="s">
        <v>3217</v>
      </c>
      <c r="O166" s="5">
        <v>1.3</v>
      </c>
      <c r="P166" t="e">
        <v>#N/A</v>
      </c>
      <c r="Q166" t="str">
        <f>mailing[[#This Row],[CONTACTFIRSTNAME]]&amp;"^"&amp;mailing[[#This Row],[CONTACTLASTNAME]]&amp;"^"&amp;mailing[[#This Row],[Registration]]</f>
        <v>Eric^Guzman^XA-CHY</v>
      </c>
      <c r="S166" s="22">
        <v>44637</v>
      </c>
    </row>
    <row r="167" spans="1:19" ht="45" x14ac:dyDescent="0.25">
      <c r="A167" t="s">
        <v>599</v>
      </c>
      <c r="B16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Carlos Rodriguez Munguia
Gov't of Mexico - Air Force</v>
      </c>
      <c r="C167" t="s">
        <v>600</v>
      </c>
      <c r="D167" s="3" t="str">
        <f>mailing[[#This Row],[COMPADDRESS1]]&amp;IF(LEN(mailing[[#This Row],[COMPADDRESS2]])=0,"",CHAR(10)&amp;mailing[[#This Row],[COMPADDRESS2]])</f>
        <v>Miguel de Cervantes Saavedra 596, Col. Irrigacion
Miguel Hidalgo</v>
      </c>
      <c r="E167" t="s">
        <v>1850</v>
      </c>
      <c r="F167" t="s">
        <v>1851</v>
      </c>
      <c r="G167" t="s">
        <v>1852</v>
      </c>
      <c r="H167" t="s">
        <v>1989</v>
      </c>
      <c r="I167" s="10">
        <v>11500</v>
      </c>
      <c r="J167" s="12" t="str">
        <f>IF(mailing[[#This Row],[COMPCOUNTRY]]="United States","",mailing[[#This Row],[COMPCOUNTRY]])</f>
        <v>Mexico</v>
      </c>
      <c r="K167" t="s">
        <v>714</v>
      </c>
      <c r="L167" t="s">
        <v>1113</v>
      </c>
      <c r="M167" t="s">
        <v>1114</v>
      </c>
      <c r="N167" t="e">
        <v>#N/A</v>
      </c>
      <c r="O167" s="5">
        <v>1.3</v>
      </c>
      <c r="P167" t="e">
        <v>#N/A</v>
      </c>
      <c r="Q167" t="str">
        <f>mailing[[#This Row],[CONTACTFIRSTNAME]]&amp;"^"&amp;mailing[[#This Row],[CONTACTLASTNAME]]&amp;"^"&amp;mailing[[#This Row],[Registration]]</f>
        <v>Carlos^Rodriguez Munguia^TP-08, XC-LOI</v>
      </c>
      <c r="S167" s="22">
        <v>44637</v>
      </c>
    </row>
    <row r="168" spans="1:19" ht="30" x14ac:dyDescent="0.25">
      <c r="A168" t="s">
        <v>58</v>
      </c>
      <c r="B16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Edgar Morales
Morales, Edgar</v>
      </c>
      <c r="C168" t="s">
        <v>64</v>
      </c>
      <c r="D168" s="3" t="str">
        <f>mailing[[#This Row],[COMPADDRESS1]]&amp;IF(LEN(mailing[[#This Row],[COMPADDRESS2]])=0,"",CHAR(10)&amp;mailing[[#This Row],[COMPADDRESS2]])</f>
        <v>Calle Citialtepeti 2711
Col Los Volcanes</v>
      </c>
      <c r="E168" t="s">
        <v>1282</v>
      </c>
      <c r="F168" t="s">
        <v>1998</v>
      </c>
      <c r="G168" t="s">
        <v>1999</v>
      </c>
      <c r="H168" t="s">
        <v>2000</v>
      </c>
      <c r="I168" s="10">
        <v>72410</v>
      </c>
      <c r="J168" s="12" t="str">
        <f>IF(mailing[[#This Row],[COMPCOUNTRY]]="United States","",mailing[[#This Row],[COMPCOUNTRY]])</f>
        <v>Mexico</v>
      </c>
      <c r="K168" t="s">
        <v>714</v>
      </c>
      <c r="L168" t="s">
        <v>65</v>
      </c>
      <c r="M168" t="s">
        <v>66</v>
      </c>
      <c r="N168" t="s">
        <v>3213</v>
      </c>
      <c r="O168" s="5">
        <v>1.3</v>
      </c>
      <c r="P168" t="e">
        <v>#N/A</v>
      </c>
      <c r="Q168" t="str">
        <f>mailing[[#This Row],[CONTACTFIRSTNAME]]&amp;"^"&amp;mailing[[#This Row],[CONTACTLASTNAME]]&amp;"^"&amp;mailing[[#This Row],[Registration]]</f>
        <v>Edgar^Morales^N248SL</v>
      </c>
      <c r="S168" s="22">
        <v>44637</v>
      </c>
    </row>
    <row r="169" spans="1:19" ht="30" x14ac:dyDescent="0.25">
      <c r="A169" t="s">
        <v>58</v>
      </c>
      <c r="B16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Eduardo Abraham Kanan
Rio-Sul SA de CV</v>
      </c>
      <c r="C169" t="s">
        <v>59</v>
      </c>
      <c r="D169" s="3" t="str">
        <f>mailing[[#This Row],[COMPADDRESS1]]&amp;IF(LEN(mailing[[#This Row],[COMPADDRESS2]])=0,"",CHAR(10)&amp;mailing[[#This Row],[COMPADDRESS2]])</f>
        <v>Antiguo Camino a la Resurreccion 10610-A
Col. San Rosa</v>
      </c>
      <c r="E169" t="s">
        <v>1285</v>
      </c>
      <c r="F169" t="s">
        <v>1286</v>
      </c>
      <c r="G169" t="s">
        <v>1287</v>
      </c>
      <c r="I169" s="10">
        <v>72920</v>
      </c>
      <c r="J169" s="12" t="str">
        <f>IF(mailing[[#This Row],[COMPCOUNTRY]]="United States","",mailing[[#This Row],[COMPCOUNTRY]])</f>
        <v>Mexico</v>
      </c>
      <c r="K169" t="s">
        <v>714</v>
      </c>
      <c r="L169" t="s">
        <v>60</v>
      </c>
      <c r="M169" t="s">
        <v>61</v>
      </c>
      <c r="N169" t="s">
        <v>3213</v>
      </c>
      <c r="O169" s="5">
        <v>1.3</v>
      </c>
      <c r="P169" t="e">
        <v>#N/A</v>
      </c>
      <c r="Q169" t="str">
        <f>mailing[[#This Row],[CONTACTFIRSTNAME]]&amp;"^"&amp;mailing[[#This Row],[CONTACTLASTNAME]]&amp;"^"&amp;mailing[[#This Row],[Registration]]</f>
        <v>Eduardo^Abraham Kanan^N248SL</v>
      </c>
      <c r="S169" s="22">
        <v>44637</v>
      </c>
    </row>
    <row r="170" spans="1:19" ht="30" x14ac:dyDescent="0.25">
      <c r="A170" t="s">
        <v>409</v>
      </c>
      <c r="B17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Jorge Siller
Soliq, SA de CV</v>
      </c>
      <c r="C170" t="s">
        <v>410</v>
      </c>
      <c r="D170" s="3" t="str">
        <f>mailing[[#This Row],[COMPADDRESS1]]&amp;IF(LEN(mailing[[#This Row],[COMPADDRESS2]])=0,"",CHAR(10)&amp;mailing[[#This Row],[COMPADDRESS2]])</f>
        <v>Paseo De La Reforma 1240</v>
      </c>
      <c r="E170" t="s">
        <v>2003</v>
      </c>
      <c r="G170" t="s">
        <v>2002</v>
      </c>
      <c r="H170" t="s">
        <v>2004</v>
      </c>
      <c r="I170" s="10">
        <v>11000</v>
      </c>
      <c r="J170" s="12" t="str">
        <f>IF(mailing[[#This Row],[COMPCOUNTRY]]="United States","",mailing[[#This Row],[COMPCOUNTRY]])</f>
        <v>Mexico</v>
      </c>
      <c r="K170" t="s">
        <v>714</v>
      </c>
      <c r="L170" t="s">
        <v>416</v>
      </c>
      <c r="M170" t="s">
        <v>417</v>
      </c>
      <c r="N170" t="e">
        <v>#N/A</v>
      </c>
      <c r="O170" s="5">
        <v>1.3</v>
      </c>
      <c r="P170" t="e">
        <v>#N/A</v>
      </c>
      <c r="Q170" t="str">
        <f>mailing[[#This Row],[CONTACTFIRSTNAME]]&amp;"^"&amp;mailing[[#This Row],[CONTACTLASTNAME]]&amp;"^"&amp;mailing[[#This Row],[Registration]]</f>
        <v>Jorge^Siller^N57RG</v>
      </c>
      <c r="S170" s="22">
        <v>44637</v>
      </c>
    </row>
    <row r="171" spans="1:19" ht="30" x14ac:dyDescent="0.25">
      <c r="A171" t="s">
        <v>409</v>
      </c>
      <c r="B17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Roberto Gonzalez Valdez
Soliq, SA de CV</v>
      </c>
      <c r="C171" t="s">
        <v>410</v>
      </c>
      <c r="D171" s="3" t="str">
        <f>mailing[[#This Row],[COMPADDRESS1]]&amp;IF(LEN(mailing[[#This Row],[COMPADDRESS2]])=0,"",CHAR(10)&amp;mailing[[#This Row],[COMPADDRESS2]])</f>
        <v>Paseo De La Reforma 1240</v>
      </c>
      <c r="E171" t="s">
        <v>2003</v>
      </c>
      <c r="G171" t="s">
        <v>2002</v>
      </c>
      <c r="H171" t="s">
        <v>2004</v>
      </c>
      <c r="I171" s="10">
        <v>11000</v>
      </c>
      <c r="J171" s="12" t="str">
        <f>IF(mailing[[#This Row],[COMPCOUNTRY]]="United States","",mailing[[#This Row],[COMPCOUNTRY]])</f>
        <v>Mexico</v>
      </c>
      <c r="K171" t="s">
        <v>714</v>
      </c>
      <c r="L171" t="s">
        <v>412</v>
      </c>
      <c r="M171" t="s">
        <v>413</v>
      </c>
      <c r="N171" t="e">
        <v>#N/A</v>
      </c>
      <c r="O171" s="5">
        <v>1.3</v>
      </c>
      <c r="P171" t="e">
        <v>#N/A</v>
      </c>
      <c r="Q171" t="str">
        <f>mailing[[#This Row],[CONTACTFIRSTNAME]]&amp;"^"&amp;mailing[[#This Row],[CONTACTLASTNAME]]&amp;"^"&amp;mailing[[#This Row],[Registration]]</f>
        <v>Roberto^Gonzalez Valdez^N57RG</v>
      </c>
      <c r="S171" s="22">
        <v>44637</v>
      </c>
    </row>
    <row r="172" spans="1:19" ht="30" x14ac:dyDescent="0.25">
      <c r="A172" t="s">
        <v>700</v>
      </c>
      <c r="B17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Ramiro Ortiz Mayorga
Promerica Financial Corporation</v>
      </c>
      <c r="C172" t="s">
        <v>702</v>
      </c>
      <c r="D172" s="3" t="str">
        <f>mailing[[#This Row],[COMPADDRESS1]]&amp;IF(LEN(mailing[[#This Row],[COMPADDRESS2]])=0,"",CHAR(10)&amp;mailing[[#This Row],[COMPADDRESS2]])</f>
        <v>Calle 50 y 53 Este, Area Bancaria</v>
      </c>
      <c r="E172" t="s">
        <v>1260</v>
      </c>
      <c r="G172" t="s">
        <v>1261</v>
      </c>
      <c r="I172" s="10"/>
      <c r="J172" s="12" t="str">
        <f>IF(mailing[[#This Row],[COMPCOUNTRY]]="United States","",mailing[[#This Row],[COMPCOUNTRY]])</f>
        <v>Panama</v>
      </c>
      <c r="K172" t="s">
        <v>1262</v>
      </c>
      <c r="L172" t="s">
        <v>703</v>
      </c>
      <c r="M172" t="s">
        <v>704</v>
      </c>
      <c r="N172" t="s">
        <v>3213</v>
      </c>
      <c r="O172" s="5">
        <v>1.3</v>
      </c>
      <c r="P172" t="e">
        <v>#N/A</v>
      </c>
      <c r="Q172" t="str">
        <f>mailing[[#This Row],[CONTACTFIRSTNAME]]&amp;"^"&amp;mailing[[#This Row],[CONTACTLASTNAME]]&amp;"^"&amp;mailing[[#This Row],[Registration]]</f>
        <v>Ramiro^Ortiz Mayorga^N150CT</v>
      </c>
      <c r="S172" s="22">
        <v>44637</v>
      </c>
    </row>
    <row r="173" spans="1:19" ht="30" x14ac:dyDescent="0.25">
      <c r="A173" t="s">
        <v>604</v>
      </c>
      <c r="B17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Peter Rodriguez
Asian Aerospace Corporation</v>
      </c>
      <c r="C173" t="s">
        <v>605</v>
      </c>
      <c r="D173" s="3" t="str">
        <f>mailing[[#This Row],[COMPADDRESS1]]&amp;IF(LEN(mailing[[#This Row],[COMPADDRESS2]])=0,"",CHAR(10)&amp;mailing[[#This Row],[COMPADDRESS2]])</f>
        <v>Gate 8, Civil Aviation Complex
Clark International Airport</v>
      </c>
      <c r="E173" t="s">
        <v>1858</v>
      </c>
      <c r="F173" t="s">
        <v>1859</v>
      </c>
      <c r="G173" t="s">
        <v>1972</v>
      </c>
      <c r="H173" t="s">
        <v>1860</v>
      </c>
      <c r="I173" s="10">
        <v>2009</v>
      </c>
      <c r="J173" s="12" t="str">
        <f>IF(mailing[[#This Row],[COMPCOUNTRY]]="United States","",mailing[[#This Row],[COMPCOUNTRY]])</f>
        <v>Philippines</v>
      </c>
      <c r="K173" t="s">
        <v>792</v>
      </c>
      <c r="L173" t="s">
        <v>320</v>
      </c>
      <c r="M173" t="s">
        <v>608</v>
      </c>
      <c r="N173" t="e">
        <v>#N/A</v>
      </c>
      <c r="O173" s="5">
        <v>1.3</v>
      </c>
      <c r="P173" t="e">
        <v>#N/A</v>
      </c>
      <c r="Q173" t="str">
        <f>mailing[[#This Row],[CONTACTFIRSTNAME]]&amp;"^"&amp;mailing[[#This Row],[CONTACTLASTNAME]]&amp;"^"&amp;mailing[[#This Row],[Registration]]</f>
        <v>Peter^Rodriguez^RP-C8150</v>
      </c>
      <c r="S173" s="22">
        <v>44637</v>
      </c>
    </row>
    <row r="174" spans="1:19" ht="30" x14ac:dyDescent="0.25">
      <c r="A174" t="s">
        <v>604</v>
      </c>
      <c r="B17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Peter Rodriguez
Asian Aerospace Corporation</v>
      </c>
      <c r="C174" t="s">
        <v>605</v>
      </c>
      <c r="D174" s="3" t="str">
        <f>mailing[[#This Row],[COMPADDRESS1]]&amp;IF(LEN(mailing[[#This Row],[COMPADDRESS2]])=0,"",CHAR(10)&amp;mailing[[#This Row],[COMPADDRESS2]])</f>
        <v>Lima Gate Andrews Avenue near NAIA Terminal III</v>
      </c>
      <c r="E174" t="s">
        <v>1855</v>
      </c>
      <c r="G174" t="s">
        <v>1974</v>
      </c>
      <c r="H174" t="s">
        <v>1973</v>
      </c>
      <c r="I174" s="10">
        <v>1300</v>
      </c>
      <c r="J174" s="12" t="str">
        <f>IF(mailing[[#This Row],[COMPCOUNTRY]]="United States","",mailing[[#This Row],[COMPCOUNTRY]])</f>
        <v>Philippines</v>
      </c>
      <c r="K174" t="s">
        <v>792</v>
      </c>
      <c r="L174" t="s">
        <v>320</v>
      </c>
      <c r="M174" t="s">
        <v>608</v>
      </c>
      <c r="N174" t="e">
        <v>#N/A</v>
      </c>
      <c r="O174" s="5">
        <v>1.3</v>
      </c>
      <c r="P174" t="e">
        <v>#N/A</v>
      </c>
      <c r="Q174" t="str">
        <f>mailing[[#This Row],[CONTACTFIRSTNAME]]&amp;"^"&amp;mailing[[#This Row],[CONTACTLASTNAME]]&amp;"^"&amp;mailing[[#This Row],[Registration]]</f>
        <v>Peter^Rodriguez^RP-C8150</v>
      </c>
      <c r="S174" s="22">
        <v>44637</v>
      </c>
    </row>
    <row r="175" spans="1:19" ht="45" x14ac:dyDescent="0.25">
      <c r="A175" t="s">
        <v>311</v>
      </c>
      <c r="B17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Lucio Tan
Philippine Airlines, Inc.</v>
      </c>
      <c r="C175" t="s">
        <v>312</v>
      </c>
      <c r="D175" s="3" t="str">
        <f>mailing[[#This Row],[COMPADDRESS1]]&amp;IF(LEN(mailing[[#This Row],[COMPADDRESS2]])=0,"",CHAR(10)&amp;mailing[[#This Row],[COMPADDRESS2]])</f>
        <v>PNB Financial Center
Pres. Diosdado Macapagal Avenue, CCP Complex</v>
      </c>
      <c r="E175" t="s">
        <v>1561</v>
      </c>
      <c r="F175" t="s">
        <v>1562</v>
      </c>
      <c r="G175" t="s">
        <v>1563</v>
      </c>
      <c r="I175" s="10">
        <v>1307</v>
      </c>
      <c r="J175" s="12" t="str">
        <f>IF(mailing[[#This Row],[COMPCOUNTRY]]="United States","",mailing[[#This Row],[COMPCOUNTRY]])</f>
        <v>Philippines</v>
      </c>
      <c r="K175" t="s">
        <v>792</v>
      </c>
      <c r="L175" t="s">
        <v>314</v>
      </c>
      <c r="M175" t="s">
        <v>315</v>
      </c>
      <c r="N175" t="e">
        <v>#N/A</v>
      </c>
      <c r="O175" s="5">
        <v>1.3</v>
      </c>
      <c r="P175" t="e">
        <v>#N/A</v>
      </c>
      <c r="Q175" t="str">
        <f>mailing[[#This Row],[CONTACTFIRSTNAME]]&amp;"^"&amp;mailing[[#This Row],[CONTACTLASTNAME]]&amp;"^"&amp;mailing[[#This Row],[Registration]]</f>
        <v>Lucio^Tan^RP-C5168</v>
      </c>
      <c r="S175" s="22">
        <v>44637</v>
      </c>
    </row>
    <row r="176" spans="1:19" ht="30" x14ac:dyDescent="0.25">
      <c r="A176" t="s">
        <v>426</v>
      </c>
      <c r="B17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Jarek Pierzchala
AMC Aviation Sp. z.o.o.</v>
      </c>
      <c r="C176" t="s">
        <v>427</v>
      </c>
      <c r="D176" s="3" t="str">
        <f>mailing[[#This Row],[COMPADDRESS1]]&amp;IF(LEN(mailing[[#This Row],[COMPADDRESS2]])=0,"",CHAR(10)&amp;mailing[[#This Row],[COMPADDRESS2]])</f>
        <v>ul. Ruchliwa 15</v>
      </c>
      <c r="E176" t="s">
        <v>1686</v>
      </c>
      <c r="G176" t="s">
        <v>1687</v>
      </c>
      <c r="I176" s="10" t="s">
        <v>1688</v>
      </c>
      <c r="J176" s="12" t="str">
        <f>IF(mailing[[#This Row],[COMPCOUNTRY]]="United States","",mailing[[#This Row],[COMPCOUNTRY]])</f>
        <v>Poland</v>
      </c>
      <c r="K176" t="s">
        <v>998</v>
      </c>
      <c r="L176" t="s">
        <v>428</v>
      </c>
      <c r="M176" t="s">
        <v>429</v>
      </c>
      <c r="N176" t="e">
        <v>#N/A</v>
      </c>
      <c r="O176" s="5">
        <v>1.3</v>
      </c>
      <c r="P176" t="e">
        <v>#N/A</v>
      </c>
      <c r="Q176" t="str">
        <f>mailing[[#This Row],[CONTACTFIRSTNAME]]&amp;"^"&amp;mailing[[#This Row],[CONTACTLASTNAME]]&amp;"^"&amp;mailing[[#This Row],[Registration]]</f>
        <v>Jarek^Pierzchala^SP-TBF</v>
      </c>
      <c r="S176" s="22">
        <v>44637</v>
      </c>
    </row>
    <row r="177" spans="1:19" ht="30" x14ac:dyDescent="0.25">
      <c r="A177" t="s">
        <v>426</v>
      </c>
      <c r="B177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Martin Kaczmarski
Kaczmarski Group SP z.o.o.</v>
      </c>
      <c r="C177" t="s">
        <v>432</v>
      </c>
      <c r="D177" s="3" t="str">
        <f>mailing[[#This Row],[COMPADDRESS1]]&amp;IF(LEN(mailing[[#This Row],[COMPADDRESS2]])=0,"",CHAR(10)&amp;mailing[[#This Row],[COMPADDRESS2]])</f>
        <v>Danuty Siedzikowny 12</v>
      </c>
      <c r="E177" t="s">
        <v>1690</v>
      </c>
      <c r="G177" t="s">
        <v>1691</v>
      </c>
      <c r="I177" s="10" t="s">
        <v>1692</v>
      </c>
      <c r="J177" s="12" t="str">
        <f>IF(mailing[[#This Row],[COMPCOUNTRY]]="United States","",mailing[[#This Row],[COMPCOUNTRY]])</f>
        <v>Poland</v>
      </c>
      <c r="K177" t="s">
        <v>998</v>
      </c>
      <c r="L177" t="s">
        <v>280</v>
      </c>
      <c r="M177" t="s">
        <v>1000</v>
      </c>
      <c r="N177" t="e">
        <v>#N/A</v>
      </c>
      <c r="O177" s="5">
        <v>1.3</v>
      </c>
      <c r="P177" t="e">
        <v>#N/A</v>
      </c>
      <c r="Q177" t="str">
        <f>mailing[[#This Row],[CONTACTFIRSTNAME]]&amp;"^"&amp;mailing[[#This Row],[CONTACTLASTNAME]]&amp;"^"&amp;mailing[[#This Row],[Registration]]</f>
        <v>Martin^Kaczmarski^SP-TBF</v>
      </c>
      <c r="S177" s="22">
        <v>44637</v>
      </c>
    </row>
    <row r="178" spans="1:19" ht="30" x14ac:dyDescent="0.25">
      <c r="A178" t="s">
        <v>622</v>
      </c>
      <c r="B178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Ricardo Gonzalez
Dorado Aviation, LLC</v>
      </c>
      <c r="C178" t="s">
        <v>623</v>
      </c>
      <c r="D178" s="3" t="str">
        <f>mailing[[#This Row],[COMPADDRESS1]]&amp;IF(LEN(mailing[[#This Row],[COMPADDRESS2]])=0,"",CHAR(10)&amp;mailing[[#This Row],[COMPADDRESS2]])</f>
        <v>100 Carr 165 Ste 508</v>
      </c>
      <c r="E178" t="s">
        <v>1955</v>
      </c>
      <c r="G178" t="s">
        <v>1876</v>
      </c>
      <c r="I178" s="12" t="s">
        <v>3224</v>
      </c>
      <c r="J178" s="12" t="str">
        <f>IF(mailing[[#This Row],[COMPCOUNTRY]]="United States","",mailing[[#This Row],[COMPCOUNTRY]])</f>
        <v>Puerto Rico</v>
      </c>
      <c r="K178" t="s">
        <v>869</v>
      </c>
      <c r="L178" t="s">
        <v>97</v>
      </c>
      <c r="M178" t="s">
        <v>624</v>
      </c>
      <c r="N178" t="s">
        <v>3213</v>
      </c>
      <c r="O178" s="5">
        <v>1.3</v>
      </c>
      <c r="P178" t="e">
        <v>#N/A</v>
      </c>
      <c r="Q178" t="str">
        <f>mailing[[#This Row],[CONTACTFIRSTNAME]]&amp;"^"&amp;mailing[[#This Row],[CONTACTLASTNAME]]&amp;"^"&amp;mailing[[#This Row],[Registration]]</f>
        <v>Ricardo^Gonzalez^N123QU</v>
      </c>
      <c r="S178" s="22">
        <v>44637</v>
      </c>
    </row>
    <row r="179" spans="1:19" ht="30" x14ac:dyDescent="0.25">
      <c r="A179" t="s">
        <v>622</v>
      </c>
      <c r="B179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Jose Quiros Jorge
Dorado Aviation, LLC</v>
      </c>
      <c r="C179" t="s">
        <v>623</v>
      </c>
      <c r="D179" s="3" t="str">
        <f>mailing[[#This Row],[COMPADDRESS1]]&amp;IF(LEN(mailing[[#This Row],[COMPADDRESS2]])=0,"",CHAR(10)&amp;mailing[[#This Row],[COMPADDRESS2]])</f>
        <v>100 Carr 165 Ste 508</v>
      </c>
      <c r="E179" t="s">
        <v>1955</v>
      </c>
      <c r="G179" t="s">
        <v>1876</v>
      </c>
      <c r="I179" s="12" t="s">
        <v>3224</v>
      </c>
      <c r="J179" s="12" t="str">
        <f>IF(mailing[[#This Row],[COMPCOUNTRY]]="United States","",mailing[[#This Row],[COMPCOUNTRY]])</f>
        <v>Puerto Rico</v>
      </c>
      <c r="K179" t="s">
        <v>869</v>
      </c>
      <c r="L179" t="s">
        <v>1122</v>
      </c>
      <c r="M179" t="s">
        <v>1877</v>
      </c>
      <c r="N179" t="s">
        <v>3213</v>
      </c>
      <c r="O179" s="5">
        <v>1.3</v>
      </c>
      <c r="P179" t="e">
        <v>#N/A</v>
      </c>
      <c r="Q179" t="str">
        <f>mailing[[#This Row],[CONTACTFIRSTNAME]]&amp;"^"&amp;mailing[[#This Row],[CONTACTLASTNAME]]&amp;"^"&amp;mailing[[#This Row],[Registration]]</f>
        <v>Jose^Quiros Jorge^N123QU</v>
      </c>
      <c r="S179" s="22">
        <v>44637</v>
      </c>
    </row>
    <row r="180" spans="1:19" ht="30" x14ac:dyDescent="0.25">
      <c r="A180" t="s">
        <v>249</v>
      </c>
      <c r="B180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Alicia Pineda
M &amp; N Aviation, Inc.</v>
      </c>
      <c r="C180" t="s">
        <v>250</v>
      </c>
      <c r="D180" s="3" t="str">
        <f>mailing[[#This Row],[COMPADDRESS1]]&amp;IF(LEN(mailing[[#This Row],[COMPADDRESS2]])=0,"",CHAR(10)&amp;mailing[[#This Row],[COMPADDRESS2]])</f>
        <v>PO Box 38098</v>
      </c>
      <c r="E180" t="s">
        <v>1937</v>
      </c>
      <c r="G180" t="s">
        <v>1486</v>
      </c>
      <c r="I180" s="12" t="s">
        <v>3225</v>
      </c>
      <c r="J180" s="12" t="str">
        <f>IF(mailing[[#This Row],[COMPCOUNTRY]]="United States","",mailing[[#This Row],[COMPCOUNTRY]])</f>
        <v>Puerto Rico</v>
      </c>
      <c r="K180" t="s">
        <v>869</v>
      </c>
      <c r="L180" t="s">
        <v>251</v>
      </c>
      <c r="M180" t="s">
        <v>252</v>
      </c>
      <c r="N180" t="s">
        <v>3213</v>
      </c>
      <c r="O180" s="5">
        <v>1.3</v>
      </c>
      <c r="P180" t="e">
        <v>#N/A</v>
      </c>
      <c r="Q180" t="str">
        <f>mailing[[#This Row],[CONTACTFIRSTNAME]]&amp;"^"&amp;mailing[[#This Row],[CONTACTLASTNAME]]&amp;"^"&amp;mailing[[#This Row],[Registration]]</f>
        <v>Alicia^Pineda^N553CB</v>
      </c>
      <c r="S180" s="22">
        <v>44637</v>
      </c>
    </row>
    <row r="181" spans="1:19" ht="30" x14ac:dyDescent="0.25">
      <c r="A181" t="s">
        <v>249</v>
      </c>
      <c r="B181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Federico Stubbe
N553CB, LLC</v>
      </c>
      <c r="C181" t="s">
        <v>871</v>
      </c>
      <c r="D181" s="3" t="str">
        <f>mailing[[#This Row],[COMPADDRESS1]]&amp;IF(LEN(mailing[[#This Row],[COMPADDRESS2]])=0,"",CHAR(10)&amp;mailing[[#This Row],[COMPADDRESS2]])</f>
        <v>100 Carr 165 Ste 508</v>
      </c>
      <c r="E181" t="s">
        <v>1955</v>
      </c>
      <c r="G181" t="s">
        <v>1876</v>
      </c>
      <c r="I181" s="12" t="s">
        <v>3225</v>
      </c>
      <c r="J181" s="12" t="str">
        <f>IF(mailing[[#This Row],[COMPCOUNTRY]]="United States","",mailing[[#This Row],[COMPCOUNTRY]])</f>
        <v>Puerto Rico</v>
      </c>
      <c r="K181" t="s">
        <v>869</v>
      </c>
      <c r="L181" t="s">
        <v>872</v>
      </c>
      <c r="M181" t="s">
        <v>873</v>
      </c>
      <c r="N181" t="s">
        <v>3213</v>
      </c>
      <c r="O181" s="5">
        <v>1.3</v>
      </c>
      <c r="P181" t="e">
        <v>#N/A</v>
      </c>
      <c r="Q181" t="str">
        <f>mailing[[#This Row],[CONTACTFIRSTNAME]]&amp;"^"&amp;mailing[[#This Row],[CONTACTLASTNAME]]&amp;"^"&amp;mailing[[#This Row],[Registration]]</f>
        <v>Federico^Stubbe^N553CB</v>
      </c>
      <c r="S181" s="22">
        <v>44637</v>
      </c>
    </row>
    <row r="182" spans="1:19" ht="45" x14ac:dyDescent="0.25">
      <c r="A182" t="s">
        <v>901</v>
      </c>
      <c r="B182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Vincent Chong
ST Aerospace Engineering Pte. Ltd.</v>
      </c>
      <c r="C182" t="s">
        <v>903</v>
      </c>
      <c r="D182" s="3" t="str">
        <f>mailing[[#This Row],[COMPADDRESS1]]&amp;IF(LEN(mailing[[#This Row],[COMPADDRESS2]])=0,"",CHAR(10)&amp;mailing[[#This Row],[COMPADDRESS2]])</f>
        <v>600 West Camp Road
Saint Aerospace Academy</v>
      </c>
      <c r="E182" t="s">
        <v>1539</v>
      </c>
      <c r="F182" t="s">
        <v>2005</v>
      </c>
      <c r="G182" t="s">
        <v>818</v>
      </c>
      <c r="I182" s="10">
        <v>797654</v>
      </c>
      <c r="J182" s="12" t="str">
        <f>IF(mailing[[#This Row],[COMPCOUNTRY]]="United States","",mailing[[#This Row],[COMPCOUNTRY]])</f>
        <v>Singapore</v>
      </c>
      <c r="K182" t="s">
        <v>818</v>
      </c>
      <c r="L182" t="s">
        <v>904</v>
      </c>
      <c r="M182" t="s">
        <v>905</v>
      </c>
      <c r="N182" t="e">
        <v>#N/A</v>
      </c>
      <c r="O182" s="5">
        <v>1.3</v>
      </c>
      <c r="P182" t="e">
        <v>#N/A</v>
      </c>
      <c r="Q182" t="str">
        <f>mailing[[#This Row],[CONTACTFIRSTNAME]]&amp;"^"&amp;mailing[[#This Row],[CONTACTLASTNAME]]&amp;"^"&amp;mailing[[#This Row],[Registration]]</f>
        <v>Vincent^Chong^VH-PFW</v>
      </c>
      <c r="S182" s="22">
        <v>44637</v>
      </c>
    </row>
    <row r="183" spans="1:19" ht="45" x14ac:dyDescent="0.25">
      <c r="A183" t="s">
        <v>170</v>
      </c>
      <c r="B183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Serh Ghee Lim
ST Aerospace Services Co. Pte. Ltd.</v>
      </c>
      <c r="C183" t="s">
        <v>171</v>
      </c>
      <c r="D183" s="3" t="str">
        <f>mailing[[#This Row],[COMPADDRESS1]]&amp;IF(LEN(mailing[[#This Row],[COMPADDRESS2]])=0,"",CHAR(10)&amp;mailing[[#This Row],[COMPADDRESS2]])</f>
        <v>540 Airport Road</v>
      </c>
      <c r="E183" t="s">
        <v>1410</v>
      </c>
      <c r="G183" t="s">
        <v>818</v>
      </c>
      <c r="I183" s="10">
        <v>539938</v>
      </c>
      <c r="J183" s="12" t="str">
        <f>IF(mailing[[#This Row],[COMPCOUNTRY]]="United States","",mailing[[#This Row],[COMPCOUNTRY]])</f>
        <v>Singapore</v>
      </c>
      <c r="K183" t="s">
        <v>818</v>
      </c>
      <c r="L183" t="s">
        <v>172</v>
      </c>
      <c r="M183" t="s">
        <v>173</v>
      </c>
      <c r="N183" t="e">
        <v>#N/A</v>
      </c>
      <c r="O183" s="5">
        <v>1.3</v>
      </c>
      <c r="P183" t="e">
        <v>#N/A</v>
      </c>
      <c r="Q183" t="str">
        <f>mailing[[#This Row],[CONTACTFIRSTNAME]]&amp;"^"&amp;mailing[[#This Row],[CONTACTLASTNAME]]&amp;"^"&amp;mailing[[#This Row],[Registration]]</f>
        <v>Serh^Ghee Lim^VH-PFV</v>
      </c>
      <c r="S183" s="22">
        <v>44637</v>
      </c>
    </row>
    <row r="184" spans="1:19" ht="45" x14ac:dyDescent="0.25">
      <c r="A184" t="s">
        <v>436</v>
      </c>
      <c r="B184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Serdar Ertan
BarAir</v>
      </c>
      <c r="C184" t="s">
        <v>437</v>
      </c>
      <c r="D184" s="3" t="str">
        <f>mailing[[#This Row],[COMPADDRESS1]]&amp;IF(LEN(mailing[[#This Row],[COMPADDRESS2]])=0,"",CHAR(10)&amp;mailing[[#This Row],[COMPADDRESS2]])</f>
        <v>Beşyol Mah.
Ataturk Airport General Aviation Terminal , Hgr. No:10</v>
      </c>
      <c r="E184" t="s">
        <v>1976</v>
      </c>
      <c r="F184" t="s">
        <v>1975</v>
      </c>
      <c r="G184" t="s">
        <v>1977</v>
      </c>
      <c r="H184" t="s">
        <v>1978</v>
      </c>
      <c r="I184" s="10">
        <v>34295</v>
      </c>
      <c r="J184" s="12" t="str">
        <f>IF(mailing[[#This Row],[COMPCOUNTRY]]="United States","",mailing[[#This Row],[COMPCOUNTRY]])</f>
        <v>Turkey</v>
      </c>
      <c r="K184" t="s">
        <v>1004</v>
      </c>
      <c r="L184" t="s">
        <v>439</v>
      </c>
      <c r="M184" t="s">
        <v>440</v>
      </c>
      <c r="N184" t="e">
        <v>#N/A</v>
      </c>
      <c r="O184" s="5">
        <v>1.3</v>
      </c>
      <c r="P184" t="e">
        <v>#N/A</v>
      </c>
      <c r="Q184" t="str">
        <f>mailing[[#This Row],[CONTACTFIRSTNAME]]&amp;"^"&amp;mailing[[#This Row],[CONTACTLASTNAME]]&amp;"^"&amp;mailing[[#This Row],[Registration]]</f>
        <v>Serdar^Ertan^TC-AEH</v>
      </c>
      <c r="S184" s="22">
        <v>44637</v>
      </c>
    </row>
    <row r="185" spans="1:19" ht="30" x14ac:dyDescent="0.25">
      <c r="A185" t="s">
        <v>653</v>
      </c>
      <c r="B185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Dmitriy Avanesov
ICS Aero, Ltd.</v>
      </c>
      <c r="C185" t="s">
        <v>658</v>
      </c>
      <c r="D185" s="3" t="str">
        <f>mailing[[#This Row],[COMPADDRESS1]]&amp;IF(LEN(mailing[[#This Row],[COMPADDRESS2]])=0,"",CHAR(10)&amp;mailing[[#This Row],[COMPADDRESS2]])</f>
        <v>26, Yaroslaviv Val, Off. 2</v>
      </c>
      <c r="E185" t="s">
        <v>1896</v>
      </c>
      <c r="G185" t="s">
        <v>1897</v>
      </c>
      <c r="I185" s="10">
        <v>1054</v>
      </c>
      <c r="J185" s="12" t="str">
        <f>IF(mailing[[#This Row],[COMPCOUNTRY]]="United States","",mailing[[#This Row],[COMPCOUNTRY]])</f>
        <v>Ukraine</v>
      </c>
      <c r="K185" t="s">
        <v>1150</v>
      </c>
      <c r="L185" t="s">
        <v>1151</v>
      </c>
      <c r="M185" t="s">
        <v>1152</v>
      </c>
      <c r="N185" t="e">
        <v>#N/A</v>
      </c>
      <c r="O185" s="5">
        <v>1.3</v>
      </c>
      <c r="P185" t="e">
        <v>#N/A</v>
      </c>
      <c r="Q185" t="str">
        <f>mailing[[#This Row],[CONTACTFIRSTNAME]]&amp;"^"&amp;mailing[[#This Row],[CONTACTLASTNAME]]&amp;"^"&amp;mailing[[#This Row],[Registration]]</f>
        <v>Dmitriy^Avanesov^T7-DSD</v>
      </c>
      <c r="R185" t="s">
        <v>3245</v>
      </c>
      <c r="S185" s="22" t="s">
        <v>3252</v>
      </c>
    </row>
    <row r="186" spans="1:19" ht="30" x14ac:dyDescent="0.25">
      <c r="A186" t="s">
        <v>592</v>
      </c>
      <c r="B186" s="3" t="str">
        <f>IF(LEN(mailing[[#This Row],[CONTACTFIRSTNAME]])+LEN(mailing[[#This Row],[CONTACTLASTNAME]])=0,"",mailing[[#This Row],[CONTACTFIRSTNAME]]&amp;" "&amp;mailing[[#This Row],[CONTACTLASTNAME]]&amp;CHAR(10))&amp;mailing[[#This Row],[COMPANYNAME]]</f>
        <v>Miguel Benatar
Aerocentro de Servicios, CA</v>
      </c>
      <c r="C186" t="s">
        <v>593</v>
      </c>
      <c r="D186" s="3" t="str">
        <f>mailing[[#This Row],[COMPADDRESS1]]&amp;IF(LEN(mailing[[#This Row],[COMPADDRESS2]])=0,"",CHAR(10)&amp;mailing[[#This Row],[COMPADDRESS2]])</f>
        <v>Sector Yarey Office 6
Avenida La Esntancia, Ccct, Nivel C2</v>
      </c>
      <c r="E186" t="s">
        <v>1968</v>
      </c>
      <c r="F186" t="s">
        <v>1969</v>
      </c>
      <c r="G186" t="s">
        <v>1970</v>
      </c>
      <c r="I186" s="10">
        <v>1061</v>
      </c>
      <c r="J186" s="12" t="str">
        <f>IF(mailing[[#This Row],[COMPCOUNTRY]]="United States","",mailing[[#This Row],[COMPCOUNTRY]])</f>
        <v>Venezuela</v>
      </c>
      <c r="K186" t="s">
        <v>1110</v>
      </c>
      <c r="L186" t="s">
        <v>595</v>
      </c>
      <c r="M186" t="s">
        <v>596</v>
      </c>
      <c r="N186" t="e">
        <v>#N/A</v>
      </c>
      <c r="O186" s="5">
        <v>1.3</v>
      </c>
      <c r="P186" t="e">
        <v>#N/A</v>
      </c>
      <c r="Q186" t="str">
        <f>mailing[[#This Row],[CONTACTFIRSTNAME]]&amp;"^"&amp;mailing[[#This Row],[CONTACTLASTNAME]]&amp;"^"&amp;mailing[[#This Row],[Registration]]</f>
        <v>Miguel^Benatar^YV3119</v>
      </c>
      <c r="S186" s="22">
        <v>44637</v>
      </c>
    </row>
    <row r="187" spans="1:19" ht="30" x14ac:dyDescent="0.25">
      <c r="A187" t="s">
        <v>3251</v>
      </c>
      <c r="B187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Aurora Jet Partners</v>
      </c>
      <c r="C187" t="s">
        <v>2010</v>
      </c>
      <c r="D187" s="4" t="str">
        <f>mailing[[#This Row],[COMPADDRESS1]]&amp;IF(LEN(mailing[[#This Row],[COMPADDRESS2]])=0,"",CHAR(10)&amp;mailing[[#This Row],[COMPADDRESS2]])</f>
        <v>3759 60 Ave East</v>
      </c>
      <c r="E187" t="s">
        <v>2363</v>
      </c>
      <c r="G187" t="s">
        <v>2034</v>
      </c>
      <c r="H187" t="s">
        <v>1635</v>
      </c>
      <c r="I187" s="10" t="s">
        <v>2045</v>
      </c>
      <c r="J187" s="12" t="str">
        <f>IF(mailing[[#This Row],[COMPCOUNTRY]]="United States","",mailing[[#This Row],[COMPCOUNTRY]])</f>
        <v>Canada</v>
      </c>
      <c r="K187" t="s">
        <v>770</v>
      </c>
      <c r="L187" t="s">
        <v>62</v>
      </c>
      <c r="M187" t="s">
        <v>2399</v>
      </c>
      <c r="N187" s="12" t="e">
        <v>#N/A</v>
      </c>
      <c r="O187" s="5">
        <v>1.3</v>
      </c>
      <c r="P187" t="e">
        <v>#N/A</v>
      </c>
      <c r="Q187" t="str">
        <f>mailing[[#This Row],[CONTACTFIRSTNAME]]&amp;"^"&amp;mailing[[#This Row],[CONTACTLASTNAME]]&amp;"^"&amp;mailing[[#This Row],[Registration]]</f>
        <v>Director^of Maintenance^Your G150 clients</v>
      </c>
      <c r="R187" t="s">
        <v>3245</v>
      </c>
      <c r="S187" s="22">
        <v>44644</v>
      </c>
    </row>
    <row r="188" spans="1:19" ht="30" x14ac:dyDescent="0.25">
      <c r="A188" t="s">
        <v>3251</v>
      </c>
      <c r="B188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Constantine Tsokas
Chartright Air Group</v>
      </c>
      <c r="C188" t="s">
        <v>2011</v>
      </c>
      <c r="D188" s="4" t="str">
        <f>mailing[[#This Row],[COMPADDRESS1]]&amp;IF(LEN(mailing[[#This Row],[COMPADDRESS2]])=0,"",CHAR(10)&amp;mailing[[#This Row],[COMPADDRESS2]])</f>
        <v>2450 Derry Rd E
Hangar 6</v>
      </c>
      <c r="E188" t="s">
        <v>2361</v>
      </c>
      <c r="F188" t="s">
        <v>2364</v>
      </c>
      <c r="G188" t="s">
        <v>1579</v>
      </c>
      <c r="H188" t="s">
        <v>1524</v>
      </c>
      <c r="I188" s="10" t="s">
        <v>1891</v>
      </c>
      <c r="J188" s="12" t="str">
        <f>IF(mailing[[#This Row],[COMPCOUNTRY]]="United States","",mailing[[#This Row],[COMPCOUNTRY]])</f>
        <v>Canada</v>
      </c>
      <c r="K188" t="s">
        <v>770</v>
      </c>
      <c r="L188" t="s">
        <v>2047</v>
      </c>
      <c r="M188" t="s">
        <v>2048</v>
      </c>
      <c r="N188" s="12" t="e">
        <v>#N/A</v>
      </c>
      <c r="O188" s="5">
        <v>1.3</v>
      </c>
      <c r="P188" t="e">
        <v>#N/A</v>
      </c>
      <c r="Q188" t="str">
        <f>mailing[[#This Row],[CONTACTFIRSTNAME]]&amp;"^"&amp;mailing[[#This Row],[CONTACTLASTNAME]]&amp;"^"&amp;mailing[[#This Row],[Registration]]</f>
        <v>Constantine^Tsokas^Your G150 clients</v>
      </c>
      <c r="R188" t="s">
        <v>3245</v>
      </c>
      <c r="S188" s="22">
        <v>44644</v>
      </c>
    </row>
    <row r="189" spans="1:19" ht="30" x14ac:dyDescent="0.25">
      <c r="A189" t="s">
        <v>3251</v>
      </c>
      <c r="B189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Denis Bourgouin
Fast Air</v>
      </c>
      <c r="C189" t="s">
        <v>2012</v>
      </c>
      <c r="D189" s="4" t="str">
        <f>mailing[[#This Row],[COMPADDRESS1]]&amp;IF(LEN(mailing[[#This Row],[COMPADDRESS2]])=0,"",CHAR(10)&amp;mailing[[#This Row],[COMPADDRESS2]])</f>
        <v>80 Hangar Line Rd</v>
      </c>
      <c r="E189" t="s">
        <v>2141</v>
      </c>
      <c r="G189" t="s">
        <v>1351</v>
      </c>
      <c r="H189" t="s">
        <v>1518</v>
      </c>
      <c r="I189" s="10" t="s">
        <v>1745</v>
      </c>
      <c r="J189" s="12" t="str">
        <f>IF(mailing[[#This Row],[COMPCOUNTRY]]="United States","",mailing[[#This Row],[COMPCOUNTRY]])</f>
        <v>Canada</v>
      </c>
      <c r="K189" t="s">
        <v>770</v>
      </c>
      <c r="L189" t="s">
        <v>2411</v>
      </c>
      <c r="M189" t="s">
        <v>2191</v>
      </c>
      <c r="N189" s="12" t="e">
        <v>#N/A</v>
      </c>
      <c r="O189" s="5">
        <v>1.3</v>
      </c>
      <c r="P189" t="e">
        <v>#N/A</v>
      </c>
      <c r="Q189" t="str">
        <f>mailing[[#This Row],[CONTACTFIRSTNAME]]&amp;"^"&amp;mailing[[#This Row],[CONTACTLASTNAME]]&amp;"^"&amp;mailing[[#This Row],[Registration]]</f>
        <v>Denis^Bourgouin^Your G150 clients</v>
      </c>
      <c r="R189" t="s">
        <v>3245</v>
      </c>
      <c r="S189" s="22">
        <v>44644</v>
      </c>
    </row>
    <row r="190" spans="1:19" ht="30" x14ac:dyDescent="0.25">
      <c r="A190" t="s">
        <v>3251</v>
      </c>
      <c r="B190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Jetport</v>
      </c>
      <c r="C190" t="s">
        <v>2013</v>
      </c>
      <c r="D190" s="4" t="str">
        <f>mailing[[#This Row],[COMPADDRESS1]]&amp;IF(LEN(mailing[[#This Row],[COMPADDRESS2]])=0,"",CHAR(10)&amp;mailing[[#This Row],[COMPADDRESS2]])</f>
        <v>520-9300 Airport Rd
Hamilton International Airport</v>
      </c>
      <c r="E190" t="s">
        <v>2362</v>
      </c>
      <c r="F190" t="s">
        <v>2056</v>
      </c>
      <c r="G190" t="s">
        <v>2057</v>
      </c>
      <c r="H190" t="s">
        <v>1524</v>
      </c>
      <c r="I190" s="10" t="s">
        <v>1527</v>
      </c>
      <c r="J190" s="12" t="str">
        <f>IF(mailing[[#This Row],[COMPCOUNTRY]]="United States","",mailing[[#This Row],[COMPCOUNTRY]])</f>
        <v>Canada</v>
      </c>
      <c r="K190" t="s">
        <v>770</v>
      </c>
      <c r="L190" t="s">
        <v>62</v>
      </c>
      <c r="M190" t="s">
        <v>2399</v>
      </c>
      <c r="N190" s="12" t="e">
        <v>#N/A</v>
      </c>
      <c r="O190" s="5">
        <v>1.3</v>
      </c>
      <c r="P190" t="e">
        <v>#N/A</v>
      </c>
      <c r="Q190" t="str">
        <f>mailing[[#This Row],[CONTACTFIRSTNAME]]&amp;"^"&amp;mailing[[#This Row],[CONTACTLASTNAME]]&amp;"^"&amp;mailing[[#This Row],[Registration]]</f>
        <v>Director^of Maintenance^Your G150 clients</v>
      </c>
      <c r="R190" t="s">
        <v>3245</v>
      </c>
      <c r="S190" s="22">
        <v>44644</v>
      </c>
    </row>
    <row r="191" spans="1:19" ht="30" x14ac:dyDescent="0.25">
      <c r="A191" t="s">
        <v>3251</v>
      </c>
      <c r="B191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Quantum Aviation</v>
      </c>
      <c r="C191" t="s">
        <v>2014</v>
      </c>
      <c r="D191" s="4" t="str">
        <f>mailing[[#This Row],[COMPADDRESS1]]&amp;IF(LEN(mailing[[#This Row],[COMPADDRESS2]])=0,"",CHAR(10)&amp;mailing[[#This Row],[COMPADDRESS2]])</f>
        <v>2450 Derry Rd E</v>
      </c>
      <c r="E191" t="s">
        <v>2361</v>
      </c>
      <c r="G191" t="s">
        <v>1579</v>
      </c>
      <c r="H191" t="s">
        <v>1524</v>
      </c>
      <c r="I191" s="10" t="s">
        <v>1891</v>
      </c>
      <c r="J191" s="12" t="str">
        <f>IF(mailing[[#This Row],[COMPCOUNTRY]]="United States","",mailing[[#This Row],[COMPCOUNTRY]])</f>
        <v>Canada</v>
      </c>
      <c r="K191" t="s">
        <v>770</v>
      </c>
      <c r="L191" t="s">
        <v>62</v>
      </c>
      <c r="M191" t="s">
        <v>2399</v>
      </c>
      <c r="N191" s="12" t="e">
        <v>#N/A</v>
      </c>
      <c r="O191" s="5">
        <v>1.3</v>
      </c>
      <c r="P191" t="e">
        <v>#N/A</v>
      </c>
      <c r="Q191" t="str">
        <f>mailing[[#This Row],[CONTACTFIRSTNAME]]&amp;"^"&amp;mailing[[#This Row],[CONTACTLASTNAME]]&amp;"^"&amp;mailing[[#This Row],[Registration]]</f>
        <v>Director^of Maintenance^Your G150 clients</v>
      </c>
      <c r="R191" t="s">
        <v>3245</v>
      </c>
      <c r="S191" s="22">
        <v>44644</v>
      </c>
    </row>
    <row r="192" spans="1:19" ht="45" x14ac:dyDescent="0.25">
      <c r="A192" t="s">
        <v>3251</v>
      </c>
      <c r="B192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Benjamin Murray
Skyservice Business Aviation Services</v>
      </c>
      <c r="C192" t="s">
        <v>2015</v>
      </c>
      <c r="D192" s="4" t="str">
        <f>mailing[[#This Row],[COMPADDRESS1]]&amp;IF(LEN(mailing[[#This Row],[COMPADDRESS2]])=0,"",CHAR(10)&amp;mailing[[#This Row],[COMPADDRESS2]])</f>
        <v>PO Box 160</v>
      </c>
      <c r="E192" t="s">
        <v>2359</v>
      </c>
      <c r="G192" t="s">
        <v>1583</v>
      </c>
      <c r="H192" t="s">
        <v>1524</v>
      </c>
      <c r="I192" s="10" t="s">
        <v>2061</v>
      </c>
      <c r="J192" s="12" t="str">
        <f>IF(mailing[[#This Row],[COMPCOUNTRY]]="United States","",mailing[[#This Row],[COMPCOUNTRY]])</f>
        <v>Canada</v>
      </c>
      <c r="K192" t="s">
        <v>770</v>
      </c>
      <c r="L192" t="s">
        <v>154</v>
      </c>
      <c r="M192" t="s">
        <v>326</v>
      </c>
      <c r="N192" s="12" t="e">
        <v>#N/A</v>
      </c>
      <c r="O192" s="5">
        <v>1.3</v>
      </c>
      <c r="P192" t="e">
        <v>#N/A</v>
      </c>
      <c r="Q192" t="str">
        <f>mailing[[#This Row],[CONTACTFIRSTNAME]]&amp;"^"&amp;mailing[[#This Row],[CONTACTLASTNAME]]&amp;"^"&amp;mailing[[#This Row],[Registration]]</f>
        <v>Benjamin^Murray^Your G150 clients</v>
      </c>
      <c r="R192" t="s">
        <v>3245</v>
      </c>
      <c r="S192" s="22">
        <v>44644</v>
      </c>
    </row>
    <row r="193" spans="1:19" ht="30" x14ac:dyDescent="0.25">
      <c r="A193" t="s">
        <v>3251</v>
      </c>
      <c r="B193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Sunwest Aviation</v>
      </c>
      <c r="C193" t="s">
        <v>2016</v>
      </c>
      <c r="D193" s="4" t="str">
        <f>mailing[[#This Row],[COMPADDRESS1]]&amp;IF(LEN(mailing[[#This Row],[COMPADDRESS2]])=0,"",CHAR(10)&amp;mailing[[#This Row],[COMPADDRESS2]])</f>
        <v>217 Aero Ct NE</v>
      </c>
      <c r="E193" t="s">
        <v>2360</v>
      </c>
      <c r="G193" t="s">
        <v>1637</v>
      </c>
      <c r="H193" t="s">
        <v>1635</v>
      </c>
      <c r="I193" s="10" t="s">
        <v>1638</v>
      </c>
      <c r="J193" s="12" t="str">
        <f>IF(mailing[[#This Row],[COMPCOUNTRY]]="United States","",mailing[[#This Row],[COMPCOUNTRY]])</f>
        <v>Canada</v>
      </c>
      <c r="K193" t="s">
        <v>770</v>
      </c>
      <c r="L193" t="s">
        <v>62</v>
      </c>
      <c r="M193" t="s">
        <v>2399</v>
      </c>
      <c r="N193" s="12" t="e">
        <v>#N/A</v>
      </c>
      <c r="O193" s="5">
        <v>1.3</v>
      </c>
      <c r="P193" t="e">
        <v>#N/A</v>
      </c>
      <c r="Q193" t="str">
        <f>mailing[[#This Row],[CONTACTFIRSTNAME]]&amp;"^"&amp;mailing[[#This Row],[CONTACTLASTNAME]]&amp;"^"&amp;mailing[[#This Row],[Registration]]</f>
        <v>Director^of Maintenance^Your G150 clients</v>
      </c>
      <c r="R193" t="s">
        <v>3245</v>
      </c>
      <c r="S193" s="22">
        <v>44644</v>
      </c>
    </row>
    <row r="194" spans="1:19" ht="45" x14ac:dyDescent="0.25">
      <c r="A194" t="s">
        <v>3251</v>
      </c>
      <c r="B194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Eduardo Salgado Cruz
ANTAIR, S.A. de C.V.</v>
      </c>
      <c r="C194" t="s">
        <v>2073</v>
      </c>
      <c r="D194" s="4" t="str">
        <f>mailing[[#This Row],[COMPADDRESS1]]&amp;IF(LEN(mailing[[#This Row],[COMPADDRESS2]])=0,"",CHAR(10)&amp;mailing[[#This Row],[COMPADDRESS2]])</f>
        <v>Hangar Ahmsa Federal Highway 30 Km. 7 Frontera
Frontera Centro</v>
      </c>
      <c r="E194" t="s">
        <v>2074</v>
      </c>
      <c r="F194" t="s">
        <v>2075</v>
      </c>
      <c r="G194" t="s">
        <v>2075</v>
      </c>
      <c r="H194" t="s">
        <v>2076</v>
      </c>
      <c r="I194" s="10">
        <v>25600</v>
      </c>
      <c r="J194" s="12" t="str">
        <f>IF(mailing[[#This Row],[COMPCOUNTRY]]="United States","",mailing[[#This Row],[COMPCOUNTRY]])</f>
        <v>Mexico</v>
      </c>
      <c r="K194" t="s">
        <v>714</v>
      </c>
      <c r="L194" t="s">
        <v>60</v>
      </c>
      <c r="M194" t="s">
        <v>2070</v>
      </c>
      <c r="N194" s="12" t="e">
        <v>#N/A</v>
      </c>
      <c r="O194" s="5">
        <v>1.3</v>
      </c>
      <c r="P194" t="e">
        <v>#N/A</v>
      </c>
      <c r="Q194" t="str">
        <f>mailing[[#This Row],[CONTACTFIRSTNAME]]&amp;"^"&amp;mailing[[#This Row],[CONTACTLASTNAME]]&amp;"^"&amp;mailing[[#This Row],[Registration]]</f>
        <v>Eduardo^Salgado Cruz^Your G150 clients</v>
      </c>
      <c r="R194" t="s">
        <v>3245</v>
      </c>
      <c r="S194" s="22">
        <v>44644</v>
      </c>
    </row>
    <row r="195" spans="1:19" ht="30" x14ac:dyDescent="0.25">
      <c r="A195" t="s">
        <v>3251</v>
      </c>
      <c r="B195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AeroCheck MRO</v>
      </c>
      <c r="C195" t="s">
        <v>2017</v>
      </c>
      <c r="D195" s="4" t="str">
        <f>mailing[[#This Row],[COMPADDRESS1]]&amp;IF(LEN(mailing[[#This Row],[COMPADDRESS2]])=0,"",CHAR(10)&amp;mailing[[#This Row],[COMPADDRESS2]])</f>
        <v>2710 E Old Tower Rd Ste A</v>
      </c>
      <c r="E195" t="s">
        <v>2266</v>
      </c>
      <c r="G195" t="s">
        <v>1341</v>
      </c>
      <c r="H195" t="s">
        <v>1269</v>
      </c>
      <c r="I195" s="10" t="s">
        <v>2268</v>
      </c>
      <c r="J195" s="12" t="str">
        <f>IF(mailing[[#This Row],[COMPCOUNTRY]]="United States","",mailing[[#This Row],[COMPCOUNTRY]])</f>
        <v/>
      </c>
      <c r="K195" t="s">
        <v>667</v>
      </c>
      <c r="L195" t="s">
        <v>62</v>
      </c>
      <c r="M195" t="s">
        <v>2399</v>
      </c>
      <c r="N195" s="12" t="e">
        <v>#N/A</v>
      </c>
      <c r="O195" s="5">
        <v>0.53</v>
      </c>
      <c r="P195" t="e">
        <v>#N/A</v>
      </c>
      <c r="Q195" t="str">
        <f>mailing[[#This Row],[CONTACTFIRSTNAME]]&amp;"^"&amp;mailing[[#This Row],[CONTACTLASTNAME]]&amp;"^"&amp;mailing[[#This Row],[Registration]]</f>
        <v>Director^of Maintenance^Your G150 clients</v>
      </c>
      <c r="R195" t="s">
        <v>3245</v>
      </c>
      <c r="S195" s="22">
        <v>44644</v>
      </c>
    </row>
    <row r="196" spans="1:19" ht="30" x14ac:dyDescent="0.25">
      <c r="A196" t="s">
        <v>3251</v>
      </c>
      <c r="B196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Art Thompson
ASG Aerospace</v>
      </c>
      <c r="C196" t="s">
        <v>2018</v>
      </c>
      <c r="D196" s="4" t="str">
        <f>mailing[[#This Row],[COMPADDRESS1]]&amp;IF(LEN(mailing[[#This Row],[COMPADDRESS2]])=0,"",CHAR(10)&amp;mailing[[#This Row],[COMPADDRESS2]])</f>
        <v>12906 SW 139th Ave Hangar 249</v>
      </c>
      <c r="E196" t="s">
        <v>2177</v>
      </c>
      <c r="G196" t="s">
        <v>1266</v>
      </c>
      <c r="H196" t="s">
        <v>1259</v>
      </c>
      <c r="I196" s="10" t="s">
        <v>2267</v>
      </c>
      <c r="J196" s="12" t="str">
        <f>IF(mailing[[#This Row],[COMPCOUNTRY]]="United States","",mailing[[#This Row],[COMPCOUNTRY]])</f>
        <v/>
      </c>
      <c r="K196" t="s">
        <v>667</v>
      </c>
      <c r="L196" t="s">
        <v>2192</v>
      </c>
      <c r="M196" t="s">
        <v>1683</v>
      </c>
      <c r="N196" s="12" t="e">
        <v>#N/A</v>
      </c>
      <c r="O196" s="5">
        <v>0.53</v>
      </c>
      <c r="P196" t="e">
        <v>#N/A</v>
      </c>
      <c r="Q196" t="str">
        <f>mailing[[#This Row],[CONTACTFIRSTNAME]]&amp;"^"&amp;mailing[[#This Row],[CONTACTLASTNAME]]&amp;"^"&amp;mailing[[#This Row],[Registration]]</f>
        <v>Art^Thompson^Your G150 clients</v>
      </c>
      <c r="R196" t="s">
        <v>3245</v>
      </c>
      <c r="S196" s="22">
        <v>44644</v>
      </c>
    </row>
    <row r="197" spans="1:19" ht="45" x14ac:dyDescent="0.25">
      <c r="A197" t="s">
        <v>3251</v>
      </c>
      <c r="B197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Scott Spoonemore
Broadie's Aircraft &amp; Engine Service</v>
      </c>
      <c r="C197" t="s">
        <v>2019</v>
      </c>
      <c r="D197" s="4" t="str">
        <f>mailing[[#This Row],[COMPADDRESS1]]&amp;IF(LEN(mailing[[#This Row],[COMPADDRESS2]])=0,"",CHAR(10)&amp;mailing[[#This Row],[COMPADDRESS2]])</f>
        <v>4701 N Main St</v>
      </c>
      <c r="E197" t="s">
        <v>2269</v>
      </c>
      <c r="G197" t="s">
        <v>2178</v>
      </c>
      <c r="H197" t="s">
        <v>1236</v>
      </c>
      <c r="I197" s="10" t="s">
        <v>2270</v>
      </c>
      <c r="J197" s="12" t="str">
        <f>IF(mailing[[#This Row],[COMPCOUNTRY]]="United States","",mailing[[#This Row],[COMPCOUNTRY]])</f>
        <v/>
      </c>
      <c r="K197" t="s">
        <v>667</v>
      </c>
      <c r="L197" t="s">
        <v>536</v>
      </c>
      <c r="M197" t="s">
        <v>2307</v>
      </c>
      <c r="N197" s="12" t="e">
        <v>#N/A</v>
      </c>
      <c r="O197" s="5">
        <v>0.53</v>
      </c>
      <c r="P197" t="e">
        <v>#N/A</v>
      </c>
      <c r="Q197" t="str">
        <f>mailing[[#This Row],[CONTACTFIRSTNAME]]&amp;"^"&amp;mailing[[#This Row],[CONTACTLASTNAME]]&amp;"^"&amp;mailing[[#This Row],[Registration]]</f>
        <v>Scott^Spoonemore^Your G150 clients</v>
      </c>
      <c r="R197" t="s">
        <v>3245</v>
      </c>
      <c r="S197" s="22">
        <v>44644</v>
      </c>
    </row>
    <row r="198" spans="1:19" ht="45" x14ac:dyDescent="0.25">
      <c r="A198" t="s">
        <v>3251</v>
      </c>
      <c r="B198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Edward Leonard
Chicago Executive Service Center</v>
      </c>
      <c r="C198" t="s">
        <v>2020</v>
      </c>
      <c r="D198" s="4" t="str">
        <f>mailing[[#This Row],[COMPADDRESS1]]&amp;IF(LEN(mailing[[#This Row],[COMPADDRESS2]])=0,"",CHAR(10)&amp;mailing[[#This Row],[COMPADDRESS2]])</f>
        <v>743 Sumac Rd</v>
      </c>
      <c r="E198" t="s">
        <v>2176</v>
      </c>
      <c r="G198" t="s">
        <v>2179</v>
      </c>
      <c r="H198" t="s">
        <v>1318</v>
      </c>
      <c r="I198" s="10" t="s">
        <v>2271</v>
      </c>
      <c r="J198" s="12" t="str">
        <f>IF(mailing[[#This Row],[COMPCOUNTRY]]="United States","",mailing[[#This Row],[COMPCOUNTRY]])</f>
        <v/>
      </c>
      <c r="K198" t="s">
        <v>667</v>
      </c>
      <c r="L198" t="s">
        <v>2193</v>
      </c>
      <c r="M198" t="s">
        <v>2194</v>
      </c>
      <c r="N198" s="12" t="e">
        <v>#N/A</v>
      </c>
      <c r="O198" s="5">
        <v>0.53</v>
      </c>
      <c r="P198" t="e">
        <v>#N/A</v>
      </c>
      <c r="Q198" t="str">
        <f>mailing[[#This Row],[CONTACTFIRSTNAME]]&amp;"^"&amp;mailing[[#This Row],[CONTACTLASTNAME]]&amp;"^"&amp;mailing[[#This Row],[Registration]]</f>
        <v>Edward^Leonard^Your G150 clients</v>
      </c>
      <c r="R198" t="s">
        <v>3245</v>
      </c>
      <c r="S198" s="22">
        <v>44644</v>
      </c>
    </row>
    <row r="199" spans="1:19" ht="30" x14ac:dyDescent="0.25">
      <c r="A199" t="s">
        <v>3251</v>
      </c>
      <c r="B199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James Moore
Dumont Aviation</v>
      </c>
      <c r="C199" t="s">
        <v>2021</v>
      </c>
      <c r="D199" s="4" t="str">
        <f>mailing[[#This Row],[COMPADDRESS1]]&amp;IF(LEN(mailing[[#This Row],[COMPADDRESS2]])=0,"",CHAR(10)&amp;mailing[[#This Row],[COMPADDRESS2]])</f>
        <v>2000 Brett Rd</v>
      </c>
      <c r="E199" t="s">
        <v>2265</v>
      </c>
      <c r="G199" t="s">
        <v>1712</v>
      </c>
      <c r="H199" t="s">
        <v>1291</v>
      </c>
      <c r="I199" s="10" t="s">
        <v>2272</v>
      </c>
      <c r="J199" s="12" t="str">
        <f>IF(mailing[[#This Row],[COMPCOUNTRY]]="United States","",mailing[[#This Row],[COMPCOUNTRY]])</f>
        <v/>
      </c>
      <c r="K199" t="s">
        <v>667</v>
      </c>
      <c r="L199" t="s">
        <v>76</v>
      </c>
      <c r="M199" t="s">
        <v>2195</v>
      </c>
      <c r="N199" s="12" t="e">
        <v>#N/A</v>
      </c>
      <c r="O199" s="5">
        <v>0.53</v>
      </c>
      <c r="P199" t="e">
        <v>#N/A</v>
      </c>
      <c r="Q199" t="str">
        <f>mailing[[#This Row],[CONTACTFIRSTNAME]]&amp;"^"&amp;mailing[[#This Row],[CONTACTLASTNAME]]&amp;"^"&amp;mailing[[#This Row],[Registration]]</f>
        <v>James^Moore^Your G150 clients</v>
      </c>
      <c r="R199" t="s">
        <v>3245</v>
      </c>
      <c r="S199" s="22">
        <v>44644</v>
      </c>
    </row>
    <row r="200" spans="1:19" ht="30" x14ac:dyDescent="0.25">
      <c r="A200" t="s">
        <v>3251</v>
      </c>
      <c r="B200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Andy Bertrand
Elliott Aviation of Atlanta</v>
      </c>
      <c r="C200" t="s">
        <v>2022</v>
      </c>
      <c r="D200" s="4" t="str">
        <f>mailing[[#This Row],[COMPADDRESS1]]&amp;IF(LEN(mailing[[#This Row],[COMPADDRESS2]])=0,"",CHAR(10)&amp;mailing[[#This Row],[COMPADDRESS2]])</f>
        <v>1961 6th St</v>
      </c>
      <c r="E200" t="s">
        <v>2299</v>
      </c>
      <c r="G200" t="s">
        <v>1280</v>
      </c>
      <c r="H200" t="s">
        <v>1224</v>
      </c>
      <c r="I200" s="10" t="s">
        <v>2349</v>
      </c>
      <c r="J200" s="12" t="str">
        <f>IF(mailing[[#This Row],[COMPCOUNTRY]]="United States","",mailing[[#This Row],[COMPCOUNTRY]])</f>
        <v/>
      </c>
      <c r="K200" t="s">
        <v>667</v>
      </c>
      <c r="L200" t="s">
        <v>2302</v>
      </c>
      <c r="M200" t="s">
        <v>480</v>
      </c>
      <c r="N200" s="12" t="e">
        <v>#N/A</v>
      </c>
      <c r="O200" s="5">
        <v>0.53</v>
      </c>
      <c r="P200" t="e">
        <v>#N/A</v>
      </c>
      <c r="Q200" t="str">
        <f>mailing[[#This Row],[CONTACTFIRSTNAME]]&amp;"^"&amp;mailing[[#This Row],[CONTACTLASTNAME]]&amp;"^"&amp;mailing[[#This Row],[Registration]]</f>
        <v>Andy^Bertrand^Your G150 clients</v>
      </c>
      <c r="R200" t="s">
        <v>3245</v>
      </c>
      <c r="S200" s="22">
        <v>44644</v>
      </c>
    </row>
    <row r="201" spans="1:19" ht="45" x14ac:dyDescent="0.25">
      <c r="A201" t="s">
        <v>3251</v>
      </c>
      <c r="B201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Chuck Kegley
Hawthorne Global Aviation Services</v>
      </c>
      <c r="C201" t="s">
        <v>2023</v>
      </c>
      <c r="D201" s="4" t="str">
        <f>mailing[[#This Row],[COMPADDRESS1]]&amp;IF(LEN(mailing[[#This Row],[COMPADDRESS2]])=0,"",CHAR(10)&amp;mailing[[#This Row],[COMPADDRESS2]])</f>
        <v>3955 Faber Place Dr Ste 301</v>
      </c>
      <c r="E201" t="s">
        <v>2273</v>
      </c>
      <c r="G201" t="s">
        <v>2180</v>
      </c>
      <c r="H201" t="s">
        <v>2181</v>
      </c>
      <c r="I201" s="10" t="s">
        <v>2274</v>
      </c>
      <c r="J201" s="12" t="str">
        <f>IF(mailing[[#This Row],[COMPCOUNTRY]]="United States","",mailing[[#This Row],[COMPCOUNTRY]])</f>
        <v/>
      </c>
      <c r="K201" t="s">
        <v>667</v>
      </c>
      <c r="L201" t="s">
        <v>642</v>
      </c>
      <c r="M201" t="s">
        <v>2196</v>
      </c>
      <c r="N201" s="12" t="e">
        <v>#N/A</v>
      </c>
      <c r="O201" s="5">
        <v>0.53</v>
      </c>
      <c r="P201" t="e">
        <v>#N/A</v>
      </c>
      <c r="Q201" t="str">
        <f>mailing[[#This Row],[CONTACTFIRSTNAME]]&amp;"^"&amp;mailing[[#This Row],[CONTACTLASTNAME]]&amp;"^"&amp;mailing[[#This Row],[Registration]]</f>
        <v>Chuck^Kegley^Your G150 clients</v>
      </c>
      <c r="R201" t="s">
        <v>3245</v>
      </c>
      <c r="S201" s="22">
        <v>44644</v>
      </c>
    </row>
    <row r="202" spans="1:19" ht="45" x14ac:dyDescent="0.25">
      <c r="A202" t="s">
        <v>3251</v>
      </c>
      <c r="B202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Christopher Zarzano
EXCELAIRE - A Hawthorne Company</v>
      </c>
      <c r="C202" t="s">
        <v>2403</v>
      </c>
      <c r="D202" s="4" t="str">
        <f>mailing[[#This Row],[COMPADDRESS1]]&amp;IF(LEN(mailing[[#This Row],[COMPADDRESS2]])=0,"",CHAR(10)&amp;mailing[[#This Row],[COMPADDRESS2]])</f>
        <v>2221 Smithtown Ave</v>
      </c>
      <c r="E202" t="s">
        <v>2336</v>
      </c>
      <c r="G202" t="s">
        <v>2337</v>
      </c>
      <c r="H202" t="s">
        <v>1771</v>
      </c>
      <c r="I202" s="10" t="s">
        <v>2350</v>
      </c>
      <c r="J202" s="12" t="str">
        <f>IF(mailing[[#This Row],[COMPCOUNTRY]]="United States","",mailing[[#This Row],[COMPCOUNTRY]])</f>
        <v/>
      </c>
      <c r="K202" t="s">
        <v>667</v>
      </c>
      <c r="L202" t="s">
        <v>674</v>
      </c>
      <c r="M202" t="s">
        <v>2339</v>
      </c>
      <c r="N202" s="12" t="e">
        <v>#N/A</v>
      </c>
      <c r="O202" s="5">
        <v>0.53</v>
      </c>
      <c r="P202" t="e">
        <v>#N/A</v>
      </c>
      <c r="Q202" t="str">
        <f>mailing[[#This Row],[CONTACTFIRSTNAME]]&amp;"^"&amp;mailing[[#This Row],[CONTACTLASTNAME]]&amp;"^"&amp;mailing[[#This Row],[Registration]]</f>
        <v>Christopher^Zarzano^Your G150 clients</v>
      </c>
      <c r="R202" t="s">
        <v>3245</v>
      </c>
      <c r="S202" s="22">
        <v>44644</v>
      </c>
    </row>
    <row r="203" spans="1:19" ht="30" x14ac:dyDescent="0.25">
      <c r="A203" t="s">
        <v>3251</v>
      </c>
      <c r="B203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Meta Special Aerospace</v>
      </c>
      <c r="C203" t="s">
        <v>2258</v>
      </c>
      <c r="D203" s="4" t="str">
        <f>mailing[[#This Row],[COMPADDRESS1]]&amp;IF(LEN(mailing[[#This Row],[COMPADDRESS2]])=0,"",CHAR(10)&amp;mailing[[#This Row],[COMPADDRESS2]])</f>
        <v>5600 Philip J Rhoads Ave</v>
      </c>
      <c r="E203" t="s">
        <v>2275</v>
      </c>
      <c r="G203" t="s">
        <v>2182</v>
      </c>
      <c r="H203" t="s">
        <v>1322</v>
      </c>
      <c r="I203" s="10" t="s">
        <v>2276</v>
      </c>
      <c r="J203" s="12" t="str">
        <f>IF(mailing[[#This Row],[COMPCOUNTRY]]="United States","",mailing[[#This Row],[COMPCOUNTRY]])</f>
        <v/>
      </c>
      <c r="K203" t="s">
        <v>667</v>
      </c>
      <c r="L203" t="s">
        <v>62</v>
      </c>
      <c r="M203" t="s">
        <v>2399</v>
      </c>
      <c r="N203" s="12" t="e">
        <v>#N/A</v>
      </c>
      <c r="O203" s="5">
        <v>0.53</v>
      </c>
      <c r="P203" t="e">
        <v>#N/A</v>
      </c>
      <c r="Q203" t="str">
        <f>mailing[[#This Row],[CONTACTFIRSTNAME]]&amp;"^"&amp;mailing[[#This Row],[CONTACTLASTNAME]]&amp;"^"&amp;mailing[[#This Row],[Registration]]</f>
        <v>Director^of Maintenance^Your G150 clients</v>
      </c>
      <c r="R203" t="s">
        <v>3245</v>
      </c>
      <c r="S203" s="22">
        <v>44644</v>
      </c>
    </row>
    <row r="204" spans="1:19" ht="30" x14ac:dyDescent="0.25">
      <c r="A204" t="s">
        <v>3251</v>
      </c>
      <c r="B204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Ronald Brown
Meta Special Aerospace MRO</v>
      </c>
      <c r="C204" t="s">
        <v>2288</v>
      </c>
      <c r="D204" s="4" t="str">
        <f>mailing[[#This Row],[COMPADDRESS1]]&amp;IF(LEN(mailing[[#This Row],[COMPADDRESS2]])=0,"",CHAR(10)&amp;mailing[[#This Row],[COMPADDRESS2]])</f>
        <v>7301 NW 50th St</v>
      </c>
      <c r="E204" t="s">
        <v>2289</v>
      </c>
      <c r="G204" t="s">
        <v>2182</v>
      </c>
      <c r="H204" t="s">
        <v>1322</v>
      </c>
      <c r="I204" s="10" t="s">
        <v>2351</v>
      </c>
      <c r="J204" s="12" t="str">
        <f>IF(mailing[[#This Row],[COMPCOUNTRY]]="United States","",mailing[[#This Row],[COMPCOUNTRY]])</f>
        <v/>
      </c>
      <c r="K204" t="s">
        <v>667</v>
      </c>
      <c r="L204" t="s">
        <v>549</v>
      </c>
      <c r="M204" t="s">
        <v>2290</v>
      </c>
      <c r="N204" s="12" t="e">
        <v>#N/A</v>
      </c>
      <c r="O204" s="5">
        <v>0.53</v>
      </c>
      <c r="P204" t="e">
        <v>#N/A</v>
      </c>
      <c r="Q204" t="str">
        <f>mailing[[#This Row],[CONTACTFIRSTNAME]]&amp;"^"&amp;mailing[[#This Row],[CONTACTLASTNAME]]&amp;"^"&amp;mailing[[#This Row],[Registration]]</f>
        <v>Ronald^Brown^Your G150 clients</v>
      </c>
      <c r="R204" t="s">
        <v>3245</v>
      </c>
      <c r="S204" s="22">
        <v>44644</v>
      </c>
    </row>
    <row r="205" spans="1:19" ht="30" x14ac:dyDescent="0.25">
      <c r="A205" t="s">
        <v>3251</v>
      </c>
      <c r="B205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Bruce Goyins
Mountain Aviation</v>
      </c>
      <c r="C205" t="s">
        <v>2024</v>
      </c>
      <c r="D205" s="4" t="str">
        <f>mailing[[#This Row],[COMPADDRESS1]]&amp;IF(LEN(mailing[[#This Row],[COMPADDRESS2]])=0,"",CHAR(10)&amp;mailing[[#This Row],[COMPADDRESS2]])</f>
        <v>9656 Metro Airport Ave</v>
      </c>
      <c r="E205" t="s">
        <v>2277</v>
      </c>
      <c r="G205" t="s">
        <v>2183</v>
      </c>
      <c r="H205" t="s">
        <v>1559</v>
      </c>
      <c r="I205" s="10" t="s">
        <v>2278</v>
      </c>
      <c r="J205" s="12" t="str">
        <f>IF(mailing[[#This Row],[COMPCOUNTRY]]="United States","",mailing[[#This Row],[COMPCOUNTRY]])</f>
        <v/>
      </c>
      <c r="K205" t="s">
        <v>667</v>
      </c>
      <c r="L205" t="s">
        <v>2197</v>
      </c>
      <c r="M205" t="s">
        <v>2198</v>
      </c>
      <c r="N205" s="12" t="e">
        <v>#N/A</v>
      </c>
      <c r="O205" s="5">
        <v>0.53</v>
      </c>
      <c r="P205" t="e">
        <v>#N/A</v>
      </c>
      <c r="Q205" t="str">
        <f>mailing[[#This Row],[CONTACTFIRSTNAME]]&amp;"^"&amp;mailing[[#This Row],[CONTACTLASTNAME]]&amp;"^"&amp;mailing[[#This Row],[Registration]]</f>
        <v>Bruce^Goyins^Your G150 clients</v>
      </c>
      <c r="R205" t="s">
        <v>3245</v>
      </c>
      <c r="S205" s="22">
        <v>44644</v>
      </c>
    </row>
    <row r="206" spans="1:19" ht="30" x14ac:dyDescent="0.25">
      <c r="A206" t="s">
        <v>3251</v>
      </c>
      <c r="B206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Michael Acosta
Napa Jet Center</v>
      </c>
      <c r="C206" t="s">
        <v>2025</v>
      </c>
      <c r="D206" s="4" t="str">
        <f>mailing[[#This Row],[COMPADDRESS1]]&amp;IF(LEN(mailing[[#This Row],[COMPADDRESS2]])=0,"",CHAR(10)&amp;mailing[[#This Row],[COMPADDRESS2]])</f>
        <v>2030 Airport Rd</v>
      </c>
      <c r="E206" t="s">
        <v>2280</v>
      </c>
      <c r="G206" t="s">
        <v>2184</v>
      </c>
      <c r="H206" t="s">
        <v>1299</v>
      </c>
      <c r="I206" s="10" t="s">
        <v>2279</v>
      </c>
      <c r="J206" s="12" t="str">
        <f>IF(mailing[[#This Row],[COMPCOUNTRY]]="United States","",mailing[[#This Row],[COMPCOUNTRY]])</f>
        <v/>
      </c>
      <c r="K206" t="s">
        <v>667</v>
      </c>
      <c r="L206" t="s">
        <v>580</v>
      </c>
      <c r="M206" t="s">
        <v>2199</v>
      </c>
      <c r="N206" s="12" t="e">
        <v>#N/A</v>
      </c>
      <c r="O206" s="5">
        <v>0.53</v>
      </c>
      <c r="P206" t="e">
        <v>#N/A</v>
      </c>
      <c r="Q206" t="str">
        <f>mailing[[#This Row],[CONTACTFIRSTNAME]]&amp;"^"&amp;mailing[[#This Row],[CONTACTLASTNAME]]&amp;"^"&amp;mailing[[#This Row],[Registration]]</f>
        <v>Michael^Acosta^Your G150 clients</v>
      </c>
      <c r="R206" t="s">
        <v>3245</v>
      </c>
      <c r="S206" s="22">
        <v>44644</v>
      </c>
    </row>
    <row r="207" spans="1:19" ht="30" x14ac:dyDescent="0.25">
      <c r="A207" t="s">
        <v>3251</v>
      </c>
      <c r="B207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Jeremy Newland
Napa Jet Center</v>
      </c>
      <c r="C207" t="s">
        <v>2025</v>
      </c>
      <c r="D207" s="4" t="str">
        <f>mailing[[#This Row],[COMPADDRESS1]]&amp;IF(LEN(mailing[[#This Row],[COMPADDRESS2]])=0,"",CHAR(10)&amp;mailing[[#This Row],[COMPADDRESS2]])</f>
        <v>2030 Airport Rd</v>
      </c>
      <c r="E207" t="s">
        <v>2280</v>
      </c>
      <c r="G207" t="s">
        <v>2184</v>
      </c>
      <c r="H207" t="s">
        <v>1299</v>
      </c>
      <c r="I207" s="10" t="s">
        <v>2279</v>
      </c>
      <c r="J207" s="12" t="str">
        <f>IF(mailing[[#This Row],[COMPCOUNTRY]]="United States","",mailing[[#This Row],[COMPCOUNTRY]])</f>
        <v/>
      </c>
      <c r="K207" t="s">
        <v>667</v>
      </c>
      <c r="L207" t="s">
        <v>2330</v>
      </c>
      <c r="M207" t="s">
        <v>2331</v>
      </c>
      <c r="N207" s="12" t="e">
        <v>#N/A</v>
      </c>
      <c r="O207" s="5">
        <v>0.53</v>
      </c>
      <c r="P207" t="e">
        <v>#N/A</v>
      </c>
      <c r="Q207" t="str">
        <f>mailing[[#This Row],[CONTACTFIRSTNAME]]&amp;"^"&amp;mailing[[#This Row],[CONTACTLASTNAME]]&amp;"^"&amp;mailing[[#This Row],[Registration]]</f>
        <v>Jeremy^Newland^Your G150 clients</v>
      </c>
      <c r="R207" t="s">
        <v>3245</v>
      </c>
      <c r="S207" s="22">
        <v>44644</v>
      </c>
    </row>
    <row r="208" spans="1:19" ht="30" x14ac:dyDescent="0.25">
      <c r="A208" t="s">
        <v>3251</v>
      </c>
      <c r="B208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Terry Speight
Signature TechnicAir (STP)</v>
      </c>
      <c r="C208" t="s">
        <v>2026</v>
      </c>
      <c r="D208" s="4" t="str">
        <f>mailing[[#This Row],[COMPADDRESS1]]&amp;IF(LEN(mailing[[#This Row],[COMPADDRESS2]])=0,"",CHAR(10)&amp;mailing[[#This Row],[COMPADDRESS2]])</f>
        <v>529 Eaton St</v>
      </c>
      <c r="E208" t="s">
        <v>2283</v>
      </c>
      <c r="G208" t="s">
        <v>2282</v>
      </c>
      <c r="H208" t="s">
        <v>1518</v>
      </c>
      <c r="I208" s="10" t="s">
        <v>2281</v>
      </c>
      <c r="J208" s="12" t="str">
        <f>IF(mailing[[#This Row],[COMPCOUNTRY]]="United States","",mailing[[#This Row],[COMPCOUNTRY]])</f>
        <v/>
      </c>
      <c r="K208" t="s">
        <v>667</v>
      </c>
      <c r="L208" t="s">
        <v>2200</v>
      </c>
      <c r="M208" t="s">
        <v>2201</v>
      </c>
      <c r="N208" s="12" t="e">
        <v>#N/A</v>
      </c>
      <c r="O208" s="5">
        <v>0.53</v>
      </c>
      <c r="P208" t="e">
        <v>#N/A</v>
      </c>
      <c r="Q208" t="str">
        <f>mailing[[#This Row],[CONTACTFIRSTNAME]]&amp;"^"&amp;mailing[[#This Row],[CONTACTLASTNAME]]&amp;"^"&amp;mailing[[#This Row],[Registration]]</f>
        <v>Terry^Speight^Your G150 clients</v>
      </c>
      <c r="R208" t="s">
        <v>3245</v>
      </c>
      <c r="S208" s="22">
        <v>44644</v>
      </c>
    </row>
    <row r="209" spans="1:19" ht="30" x14ac:dyDescent="0.25">
      <c r="A209" t="s">
        <v>3251</v>
      </c>
      <c r="B209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Robert Roig
SoCal Jets</v>
      </c>
      <c r="C209" t="s">
        <v>2027</v>
      </c>
      <c r="D209" s="4" t="str">
        <f>mailing[[#This Row],[COMPADDRESS1]]&amp;IF(LEN(mailing[[#This Row],[COMPADDRESS2]])=0,"",CHAR(10)&amp;mailing[[#This Row],[COMPADDRESS2]])</f>
        <v>7035 Sophia Ave</v>
      </c>
      <c r="E209" t="s">
        <v>2285</v>
      </c>
      <c r="G209" t="s">
        <v>1397</v>
      </c>
      <c r="H209" t="s">
        <v>1299</v>
      </c>
      <c r="I209" s="10" t="s">
        <v>2284</v>
      </c>
      <c r="J209" s="12" t="str">
        <f>IF(mailing[[#This Row],[COMPCOUNTRY]]="United States","",mailing[[#This Row],[COMPCOUNTRY]])</f>
        <v/>
      </c>
      <c r="K209" t="s">
        <v>667</v>
      </c>
      <c r="L209" t="s">
        <v>22</v>
      </c>
      <c r="M209" t="s">
        <v>2202</v>
      </c>
      <c r="N209" s="12" t="e">
        <v>#N/A</v>
      </c>
      <c r="O209" s="5">
        <v>0.53</v>
      </c>
      <c r="P209" t="e">
        <v>#N/A</v>
      </c>
      <c r="Q209" t="str">
        <f>mailing[[#This Row],[CONTACTFIRSTNAME]]&amp;"^"&amp;mailing[[#This Row],[CONTACTLASTNAME]]&amp;"^"&amp;mailing[[#This Row],[Registration]]</f>
        <v>Robert^Roig^Your G150 clients</v>
      </c>
      <c r="R209" t="s">
        <v>3245</v>
      </c>
      <c r="S209" s="22">
        <v>44644</v>
      </c>
    </row>
    <row r="210" spans="1:19" ht="30" x14ac:dyDescent="0.25">
      <c r="A210" t="s">
        <v>3251</v>
      </c>
      <c r="B210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Peter Vandolzer
StandardAero (IAH)</v>
      </c>
      <c r="C210" t="s">
        <v>2028</v>
      </c>
      <c r="D210" s="4" t="str">
        <f>mailing[[#This Row],[COMPADDRESS1]]&amp;IF(LEN(mailing[[#This Row],[COMPADDRESS2]])=0,"",CHAR(10)&amp;mailing[[#This Row],[COMPADDRESS2]])</f>
        <v>17250 Chanute Rd</v>
      </c>
      <c r="E210" t="s">
        <v>2286</v>
      </c>
      <c r="G210" t="s">
        <v>1250</v>
      </c>
      <c r="H210" t="s">
        <v>1236</v>
      </c>
      <c r="I210" s="10" t="s">
        <v>2287</v>
      </c>
      <c r="J210" s="12" t="str">
        <f>IF(mailing[[#This Row],[COMPCOUNTRY]]="United States","",mailing[[#This Row],[COMPCOUNTRY]])</f>
        <v/>
      </c>
      <c r="K210" t="s">
        <v>667</v>
      </c>
      <c r="L210" t="s">
        <v>320</v>
      </c>
      <c r="M210" t="s">
        <v>2317</v>
      </c>
      <c r="N210" s="12" t="e">
        <v>#N/A</v>
      </c>
      <c r="O210" s="5">
        <v>0.53</v>
      </c>
      <c r="P210" t="e">
        <v>#N/A</v>
      </c>
      <c r="Q210" t="str">
        <f>mailing[[#This Row],[CONTACTFIRSTNAME]]&amp;"^"&amp;mailing[[#This Row],[CONTACTLASTNAME]]&amp;"^"&amp;mailing[[#This Row],[Registration]]</f>
        <v>Peter^Vandolzer^Your G150 clients</v>
      </c>
      <c r="R210" t="s">
        <v>3245</v>
      </c>
      <c r="S210" s="22">
        <v>44644</v>
      </c>
    </row>
    <row r="211" spans="1:19" ht="30" x14ac:dyDescent="0.25">
      <c r="A211" t="s">
        <v>3251</v>
      </c>
      <c r="B211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Robert Lane
Straight Flight</v>
      </c>
      <c r="C211" t="s">
        <v>2029</v>
      </c>
      <c r="D211" s="4" t="str">
        <f>mailing[[#This Row],[COMPADDRESS1]]&amp;IF(LEN(mailing[[#This Row],[COMPADDRESS2]])=0,"",CHAR(10)&amp;mailing[[#This Row],[COMPADDRESS2]])</f>
        <v>13251 E Control Tower Rd</v>
      </c>
      <c r="E211" t="s">
        <v>2347</v>
      </c>
      <c r="G211" t="s">
        <v>1558</v>
      </c>
      <c r="H211" t="s">
        <v>1559</v>
      </c>
      <c r="I211" s="10" t="s">
        <v>2355</v>
      </c>
      <c r="J211" s="12" t="str">
        <f>IF(mailing[[#This Row],[COMPCOUNTRY]]="United States","",mailing[[#This Row],[COMPCOUNTRY]])</f>
        <v/>
      </c>
      <c r="K211" t="s">
        <v>667</v>
      </c>
      <c r="L211" t="s">
        <v>22</v>
      </c>
      <c r="M211" t="s">
        <v>2203</v>
      </c>
      <c r="N211" s="12" t="e">
        <v>#N/A</v>
      </c>
      <c r="O211" s="5">
        <v>0.53</v>
      </c>
      <c r="P211" t="e">
        <v>#N/A</v>
      </c>
      <c r="Q211" t="str">
        <f>mailing[[#This Row],[CONTACTFIRSTNAME]]&amp;"^"&amp;mailing[[#This Row],[CONTACTLASTNAME]]&amp;"^"&amp;mailing[[#This Row],[Registration]]</f>
        <v>Robert^Lane^Your G150 clients</v>
      </c>
      <c r="R211" t="s">
        <v>3245</v>
      </c>
      <c r="S211" s="22">
        <v>44644</v>
      </c>
    </row>
    <row r="212" spans="1:19" ht="30" x14ac:dyDescent="0.25">
      <c r="A212" t="s">
        <v>3251</v>
      </c>
      <c r="B212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Robert Cappellano
Sunrise Jets</v>
      </c>
      <c r="C212" t="s">
        <v>2030</v>
      </c>
      <c r="D212" s="4" t="str">
        <f>mailing[[#This Row],[COMPADDRESS1]]&amp;IF(LEN(mailing[[#This Row],[COMPADDRESS2]])=0,"",CHAR(10)&amp;mailing[[#This Row],[COMPADDRESS2]])</f>
        <v>310 Sheldon Way
310 Francis S Gabreski Airport</v>
      </c>
      <c r="E212" t="s">
        <v>2170</v>
      </c>
      <c r="F212" t="s">
        <v>2352</v>
      </c>
      <c r="G212" t="s">
        <v>2185</v>
      </c>
      <c r="H212" t="s">
        <v>1771</v>
      </c>
      <c r="I212" s="10" t="s">
        <v>2353</v>
      </c>
      <c r="J212" s="12" t="str">
        <f>IF(mailing[[#This Row],[COMPCOUNTRY]]="United States","",mailing[[#This Row],[COMPCOUNTRY]])</f>
        <v/>
      </c>
      <c r="K212" t="s">
        <v>667</v>
      </c>
      <c r="L212" t="s">
        <v>22</v>
      </c>
      <c r="M212" t="s">
        <v>2320</v>
      </c>
      <c r="N212" s="12" t="e">
        <v>#N/A</v>
      </c>
      <c r="O212" s="5">
        <v>0.53</v>
      </c>
      <c r="P212" t="e">
        <v>#N/A</v>
      </c>
      <c r="Q212" t="str">
        <f>mailing[[#This Row],[CONTACTFIRSTNAME]]&amp;"^"&amp;mailing[[#This Row],[CONTACTLASTNAME]]&amp;"^"&amp;mailing[[#This Row],[Registration]]</f>
        <v>Robert^Cappellano^Your G150 clients</v>
      </c>
      <c r="R212" t="s">
        <v>3245</v>
      </c>
      <c r="S212" s="22">
        <v>44644</v>
      </c>
    </row>
    <row r="213" spans="1:19" ht="30" x14ac:dyDescent="0.25">
      <c r="A213" t="s">
        <v>3251</v>
      </c>
      <c r="B213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Tim Johnston
Thornton Aviation</v>
      </c>
      <c r="C213" t="s">
        <v>2031</v>
      </c>
      <c r="D213" s="4" t="str">
        <f>mailing[[#This Row],[COMPADDRESS1]]&amp;IF(LEN(mailing[[#This Row],[COMPADDRESS2]])=0,"",CHAR(10)&amp;mailing[[#This Row],[COMPADDRESS2]])</f>
        <v>7520 Hayvenhurst Ave</v>
      </c>
      <c r="E213" t="s">
        <v>2171</v>
      </c>
      <c r="G213" t="s">
        <v>1397</v>
      </c>
      <c r="H213" t="s">
        <v>1299</v>
      </c>
      <c r="I213" s="10" t="s">
        <v>2354</v>
      </c>
      <c r="J213" s="12" t="str">
        <f>IF(mailing[[#This Row],[COMPCOUNTRY]]="United States","",mailing[[#This Row],[COMPCOUNTRY]])</f>
        <v/>
      </c>
      <c r="K213" t="s">
        <v>667</v>
      </c>
      <c r="L213" t="s">
        <v>2204</v>
      </c>
      <c r="M213" t="s">
        <v>2205</v>
      </c>
      <c r="N213" s="12" t="e">
        <v>#N/A</v>
      </c>
      <c r="O213" s="5">
        <v>0.53</v>
      </c>
      <c r="P213" t="e">
        <v>#N/A</v>
      </c>
      <c r="Q213" t="str">
        <f>mailing[[#This Row],[CONTACTFIRSTNAME]]&amp;"^"&amp;mailing[[#This Row],[CONTACTLASTNAME]]&amp;"^"&amp;mailing[[#This Row],[Registration]]</f>
        <v>Tim^Johnston^Your G150 clients</v>
      </c>
      <c r="R213" t="s">
        <v>3245</v>
      </c>
      <c r="S213" s="22">
        <v>44644</v>
      </c>
    </row>
    <row r="214" spans="1:19" ht="30" x14ac:dyDescent="0.25">
      <c r="A214" t="s">
        <v>3251</v>
      </c>
      <c r="B214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Peter Rabadi
Trimec Aviation</v>
      </c>
      <c r="C214" t="s">
        <v>2032</v>
      </c>
      <c r="D214" s="4" t="str">
        <f>mailing[[#This Row],[COMPADDRESS1]]&amp;IF(LEN(mailing[[#This Row],[COMPADDRESS2]])=0,"",CHAR(10)&amp;mailing[[#This Row],[COMPADDRESS2]])</f>
        <v>116 Texas Way</v>
      </c>
      <c r="E214" t="s">
        <v>2172</v>
      </c>
      <c r="G214" t="s">
        <v>2178</v>
      </c>
      <c r="H214" t="s">
        <v>1236</v>
      </c>
      <c r="I214" s="10" t="s">
        <v>2356</v>
      </c>
      <c r="J214" s="12" t="str">
        <f>IF(mailing[[#This Row],[COMPCOUNTRY]]="United States","",mailing[[#This Row],[COMPCOUNTRY]])</f>
        <v/>
      </c>
      <c r="K214" t="s">
        <v>667</v>
      </c>
      <c r="L214" t="s">
        <v>320</v>
      </c>
      <c r="M214" t="s">
        <v>2206</v>
      </c>
      <c r="N214" s="12" t="e">
        <v>#N/A</v>
      </c>
      <c r="O214" s="5">
        <v>0.53</v>
      </c>
      <c r="P214" t="e">
        <v>#N/A</v>
      </c>
      <c r="Q214" t="str">
        <f>mailing[[#This Row],[CONTACTFIRSTNAME]]&amp;"^"&amp;mailing[[#This Row],[CONTACTLASTNAME]]&amp;"^"&amp;mailing[[#This Row],[Registration]]</f>
        <v>Peter^Rabadi^Your G150 clients</v>
      </c>
      <c r="R214" t="s">
        <v>3245</v>
      </c>
      <c r="S214" s="22">
        <v>44644</v>
      </c>
    </row>
    <row r="215" spans="1:19" ht="30" x14ac:dyDescent="0.25">
      <c r="A215" t="s">
        <v>3251</v>
      </c>
      <c r="B215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Will Carroll
West Star Aviation</v>
      </c>
      <c r="C215" t="s">
        <v>2033</v>
      </c>
      <c r="D215" s="4" t="str">
        <f>mailing[[#This Row],[COMPADDRESS1]]&amp;IF(LEN(mailing[[#This Row],[COMPADDRESS2]])=0,"",CHAR(10)&amp;mailing[[#This Row],[COMPADDRESS2]])</f>
        <v>5904 Pinehurst Ave</v>
      </c>
      <c r="E215" t="s">
        <v>2173</v>
      </c>
      <c r="G215" t="s">
        <v>2186</v>
      </c>
      <c r="H215" t="s">
        <v>1431</v>
      </c>
      <c r="I215" s="10" t="s">
        <v>2358</v>
      </c>
      <c r="J215" s="12" t="str">
        <f>IF(mailing[[#This Row],[COMPCOUNTRY]]="United States","",mailing[[#This Row],[COMPCOUNTRY]])</f>
        <v/>
      </c>
      <c r="K215" t="s">
        <v>667</v>
      </c>
      <c r="L215" t="s">
        <v>2207</v>
      </c>
      <c r="M215" t="s">
        <v>2208</v>
      </c>
      <c r="N215" s="12" t="e">
        <v>#N/A</v>
      </c>
      <c r="O215" s="5">
        <v>0.53</v>
      </c>
      <c r="P215" t="e">
        <v>#N/A</v>
      </c>
      <c r="Q215" t="str">
        <f>mailing[[#This Row],[CONTACTFIRSTNAME]]&amp;"^"&amp;mailing[[#This Row],[CONTACTLASTNAME]]&amp;"^"&amp;mailing[[#This Row],[Registration]]</f>
        <v>Will^Carroll^Your G150 clients</v>
      </c>
      <c r="R215" t="s">
        <v>3245</v>
      </c>
      <c r="S215" s="22">
        <v>44644</v>
      </c>
    </row>
    <row r="216" spans="1:19" ht="30" x14ac:dyDescent="0.25">
      <c r="A216" t="s">
        <v>3251</v>
      </c>
      <c r="B216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John Sonsoucie
West Star Aviation</v>
      </c>
      <c r="C216" t="s">
        <v>2033</v>
      </c>
      <c r="D216" s="4" t="str">
        <f>mailing[[#This Row],[COMPADDRESS1]]&amp;IF(LEN(mailing[[#This Row],[COMPADDRESS2]])=0,"",CHAR(10)&amp;mailing[[#This Row],[COMPADDRESS2]])</f>
        <v>2 Airline Ct</v>
      </c>
      <c r="E216" t="s">
        <v>2348</v>
      </c>
      <c r="G216" t="s">
        <v>2187</v>
      </c>
      <c r="H216" t="s">
        <v>1318</v>
      </c>
      <c r="I216" s="10" t="s">
        <v>2357</v>
      </c>
      <c r="J216" s="12" t="str">
        <f>IF(mailing[[#This Row],[COMPCOUNTRY]]="United States","",mailing[[#This Row],[COMPCOUNTRY]])</f>
        <v/>
      </c>
      <c r="K216" t="s">
        <v>667</v>
      </c>
      <c r="L216" t="s">
        <v>52</v>
      </c>
      <c r="M216" t="s">
        <v>2209</v>
      </c>
      <c r="N216" s="12" t="e">
        <v>#N/A</v>
      </c>
      <c r="O216" s="5">
        <v>0.53</v>
      </c>
      <c r="P216" t="e">
        <v>#N/A</v>
      </c>
      <c r="Q216" t="str">
        <f>mailing[[#This Row],[CONTACTFIRSTNAME]]&amp;"^"&amp;mailing[[#This Row],[CONTACTLASTNAME]]&amp;"^"&amp;mailing[[#This Row],[Registration]]</f>
        <v>John^Sonsoucie^Your G150 clients</v>
      </c>
      <c r="R216" t="s">
        <v>3245</v>
      </c>
      <c r="S216" s="22">
        <v>44644</v>
      </c>
    </row>
    <row r="217" spans="1:19" ht="30" x14ac:dyDescent="0.25">
      <c r="A217" t="s">
        <v>3251</v>
      </c>
      <c r="B217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Jon Toms
West Star Aviation Inc.</v>
      </c>
      <c r="C217" t="s">
        <v>2175</v>
      </c>
      <c r="D217" s="4" t="str">
        <f>mailing[[#This Row],[COMPADDRESS1]]&amp;IF(LEN(mailing[[#This Row],[COMPADDRESS2]])=0,"",CHAR(10)&amp;mailing[[#This Row],[COMPADDRESS2]])</f>
        <v>790 Heritage Way</v>
      </c>
      <c r="E217" t="s">
        <v>2174</v>
      </c>
      <c r="G217" t="s">
        <v>2188</v>
      </c>
      <c r="H217" t="s">
        <v>1559</v>
      </c>
      <c r="I217" s="10" t="s">
        <v>2189</v>
      </c>
      <c r="J217" s="12" t="str">
        <f>IF(mailing[[#This Row],[COMPCOUNTRY]]="United States","",mailing[[#This Row],[COMPCOUNTRY]])</f>
        <v/>
      </c>
      <c r="K217" t="s">
        <v>667</v>
      </c>
      <c r="L217" t="s">
        <v>2210</v>
      </c>
      <c r="M217" t="s">
        <v>2211</v>
      </c>
      <c r="N217" s="12" t="e">
        <v>#N/A</v>
      </c>
      <c r="O217" s="5">
        <v>0.53</v>
      </c>
      <c r="P217" t="e">
        <v>#N/A</v>
      </c>
      <c r="Q217" t="str">
        <f>mailing[[#This Row],[CONTACTFIRSTNAME]]&amp;"^"&amp;mailing[[#This Row],[CONTACTLASTNAME]]&amp;"^"&amp;mailing[[#This Row],[Registration]]</f>
        <v>Jon^Toms^Your G150 clients</v>
      </c>
      <c r="R217" t="s">
        <v>3245</v>
      </c>
      <c r="S217" s="22">
        <v>44644</v>
      </c>
    </row>
    <row r="218" spans="1:19" ht="30" x14ac:dyDescent="0.25">
      <c r="A218" t="s">
        <v>3251</v>
      </c>
      <c r="B218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David Krogman
West Star Aviation Inc.</v>
      </c>
      <c r="C218" t="s">
        <v>2175</v>
      </c>
      <c r="D218" s="4" t="str">
        <f>mailing[[#This Row],[COMPADDRESS1]]&amp;IF(LEN(mailing[[#This Row],[COMPADDRESS2]])=0,"",CHAR(10)&amp;mailing[[#This Row],[COMPADDRESS2]])</f>
        <v>790 Heritage Way</v>
      </c>
      <c r="E218" t="s">
        <v>2174</v>
      </c>
      <c r="G218" t="s">
        <v>2188</v>
      </c>
      <c r="H218" t="s">
        <v>1559</v>
      </c>
      <c r="I218" s="10" t="s">
        <v>2189</v>
      </c>
      <c r="J218" s="12" t="str">
        <f>IF(mailing[[#This Row],[COMPCOUNTRY]]="United States","",mailing[[#This Row],[COMPCOUNTRY]])</f>
        <v/>
      </c>
      <c r="K218" t="s">
        <v>667</v>
      </c>
      <c r="L218" t="s">
        <v>39</v>
      </c>
      <c r="M218" t="s">
        <v>2325</v>
      </c>
      <c r="N218" s="12" t="e">
        <v>#N/A</v>
      </c>
      <c r="O218" s="5">
        <v>0.53</v>
      </c>
      <c r="P218" t="e">
        <v>#N/A</v>
      </c>
      <c r="Q218" t="str">
        <f>mailing[[#This Row],[CONTACTFIRSTNAME]]&amp;"^"&amp;mailing[[#This Row],[CONTACTLASTNAME]]&amp;"^"&amp;mailing[[#This Row],[Registration]]</f>
        <v>David^Krogman^Your G150 clients</v>
      </c>
      <c r="R218" t="s">
        <v>3245</v>
      </c>
      <c r="S218" s="22">
        <v>44644</v>
      </c>
    </row>
    <row r="219" spans="1:19" ht="30" x14ac:dyDescent="0.25">
      <c r="A219" t="s">
        <v>3251</v>
      </c>
      <c r="B219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Chad Doehring
Duncan Aviation Inc.</v>
      </c>
      <c r="C219" t="s">
        <v>2373</v>
      </c>
      <c r="D219" s="4" t="str">
        <f>mailing[[#This Row],[COMPADDRESS1]]&amp;IF(LEN(mailing[[#This Row],[COMPADDRESS2]])=0,"",CHAR(10)&amp;mailing[[#This Row],[COMPADDRESS2]])</f>
        <v>262 S 3800 W</v>
      </c>
      <c r="E219" t="s">
        <v>2368</v>
      </c>
      <c r="G219" t="s">
        <v>2369</v>
      </c>
      <c r="H219" t="s">
        <v>1383</v>
      </c>
      <c r="I219" s="10" t="s">
        <v>2383</v>
      </c>
      <c r="J219" s="12" t="str">
        <f>IF(mailing[[#This Row],[COMPCOUNTRY]]="United States","",mailing[[#This Row],[COMPCOUNTRY]])</f>
        <v/>
      </c>
      <c r="K219" t="s">
        <v>667</v>
      </c>
      <c r="L219" t="s">
        <v>2370</v>
      </c>
      <c r="M219" t="s">
        <v>2371</v>
      </c>
      <c r="N219" s="12" t="e">
        <v>#N/A</v>
      </c>
      <c r="O219" s="5">
        <v>0.53</v>
      </c>
      <c r="P219" t="e">
        <v>#N/A</v>
      </c>
      <c r="Q219" t="str">
        <f>mailing[[#This Row],[CONTACTFIRSTNAME]]&amp;"^"&amp;mailing[[#This Row],[CONTACTLASTNAME]]&amp;"^"&amp;mailing[[#This Row],[Registration]]</f>
        <v>Chad^Doehring^Your G150 clients</v>
      </c>
      <c r="R219" t="s">
        <v>3245</v>
      </c>
      <c r="S219" s="22">
        <v>44644</v>
      </c>
    </row>
    <row r="220" spans="1:19" ht="30" x14ac:dyDescent="0.25">
      <c r="A220" t="s">
        <v>3251</v>
      </c>
      <c r="B220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Andrew Richards
Duncan Aviation Inc.</v>
      </c>
      <c r="C220" t="s">
        <v>2373</v>
      </c>
      <c r="D220" s="4" t="str">
        <f>mailing[[#This Row],[COMPADDRESS1]]&amp;IF(LEN(mailing[[#This Row],[COMPADDRESS2]])=0,"",CHAR(10)&amp;mailing[[#This Row],[COMPADDRESS2]])</f>
        <v>15745 S Airport Rd</v>
      </c>
      <c r="E220" t="s">
        <v>2374</v>
      </c>
      <c r="G220" t="s">
        <v>2375</v>
      </c>
      <c r="H220" t="s">
        <v>1295</v>
      </c>
      <c r="I220" s="10" t="s">
        <v>2384</v>
      </c>
      <c r="J220" s="12" t="str">
        <f>IF(mailing[[#This Row],[COMPCOUNTRY]]="United States","",mailing[[#This Row],[COMPCOUNTRY]])</f>
        <v/>
      </c>
      <c r="K220" t="s">
        <v>667</v>
      </c>
      <c r="L220" t="s">
        <v>200</v>
      </c>
      <c r="M220" t="s">
        <v>2377</v>
      </c>
      <c r="N220" s="12" t="e">
        <v>#N/A</v>
      </c>
      <c r="O220" s="5">
        <v>0.53</v>
      </c>
      <c r="P220" t="e">
        <v>#N/A</v>
      </c>
      <c r="Q220" t="str">
        <f>mailing[[#This Row],[CONTACTFIRSTNAME]]&amp;"^"&amp;mailing[[#This Row],[CONTACTLASTNAME]]&amp;"^"&amp;mailing[[#This Row],[Registration]]</f>
        <v>Andrew^Richards^Your G150 clients</v>
      </c>
      <c r="R220" t="s">
        <v>3245</v>
      </c>
      <c r="S220" s="22">
        <v>44644</v>
      </c>
    </row>
    <row r="221" spans="1:19" ht="30" x14ac:dyDescent="0.25">
      <c r="A221" t="s">
        <v>3251</v>
      </c>
      <c r="B221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Duncan Aviation Inc.</v>
      </c>
      <c r="C221" t="s">
        <v>2373</v>
      </c>
      <c r="D221" s="4" t="str">
        <f>mailing[[#This Row],[COMPADDRESS1]]&amp;IF(LEN(mailing[[#This Row],[COMPADDRESS2]])=0,"",CHAR(10)&amp;mailing[[#This Row],[COMPADDRESS2]])</f>
        <v>3701 Aviation Rd</v>
      </c>
      <c r="E221" t="s">
        <v>2381</v>
      </c>
      <c r="G221" t="s">
        <v>2382</v>
      </c>
      <c r="H221" t="s">
        <v>1788</v>
      </c>
      <c r="I221" s="10" t="s">
        <v>2385</v>
      </c>
      <c r="J221" s="12" t="str">
        <f>IF(mailing[[#This Row],[COMPCOUNTRY]]="United States","",mailing[[#This Row],[COMPCOUNTRY]])</f>
        <v/>
      </c>
      <c r="K221" t="s">
        <v>667</v>
      </c>
      <c r="L221" t="s">
        <v>62</v>
      </c>
      <c r="M221" t="s">
        <v>2399</v>
      </c>
      <c r="N221" s="12" t="e">
        <v>#N/A</v>
      </c>
      <c r="O221" s="5">
        <v>0.53</v>
      </c>
      <c r="P221" t="e">
        <v>#N/A</v>
      </c>
      <c r="Q221" t="str">
        <f>mailing[[#This Row],[CONTACTFIRSTNAME]]&amp;"^"&amp;mailing[[#This Row],[CONTACTLASTNAME]]&amp;"^"&amp;mailing[[#This Row],[Registration]]</f>
        <v>Director^of Maintenance^Your G150 clients</v>
      </c>
      <c r="R221" t="s">
        <v>3245</v>
      </c>
      <c r="S221" s="22">
        <v>44644</v>
      </c>
    </row>
    <row r="222" spans="1:19" ht="30" x14ac:dyDescent="0.25">
      <c r="A222" t="s">
        <v>3251</v>
      </c>
      <c r="B222" s="4" t="str">
        <f>IF(LEN(mailing[[#This Row],[CONTACTFIRSTNAME]])+LEN(mailing[[#This Row],[CONTACTLASTNAME]])=0,"",mailing[[#This Row],[CONTACTFIRSTNAME]]&amp;" "&amp;mailing[[#This Row],[CONTACTLASTNAME]]&amp;CHAR(10))&amp;mailing[[#This Row],[COMPANYNAME]]</f>
        <v>Director of Maintenance
Atlas Air Service</v>
      </c>
      <c r="C222" t="s">
        <v>2397</v>
      </c>
      <c r="D222" s="4" t="str">
        <f>mailing[[#This Row],[COMPADDRESS1]]&amp;IF(LEN(mailing[[#This Row],[COMPADDRESS2]])=0,"",CHAR(10)&amp;mailing[[#This Row],[COMPADDRESS2]])</f>
        <v>Flughafenstrasse 11</v>
      </c>
      <c r="E222" t="s">
        <v>2391</v>
      </c>
      <c r="G222" t="s">
        <v>2392</v>
      </c>
      <c r="I222" s="10" t="s">
        <v>2393</v>
      </c>
      <c r="J222" s="12" t="str">
        <f>IF(mailing[[#This Row],[COMPCOUNTRY]]="United States","",mailing[[#This Row],[COMPCOUNTRY]])</f>
        <v>Switzerland</v>
      </c>
      <c r="K222" t="s">
        <v>2389</v>
      </c>
      <c r="L222" t="s">
        <v>62</v>
      </c>
      <c r="M222" t="s">
        <v>2399</v>
      </c>
      <c r="N222" s="12" t="e">
        <v>#N/A</v>
      </c>
      <c r="O222" s="5">
        <v>1.3</v>
      </c>
      <c r="P222" t="e">
        <v>#N/A</v>
      </c>
      <c r="Q222" t="str">
        <f>mailing[[#This Row],[CONTACTFIRSTNAME]]&amp;"^"&amp;mailing[[#This Row],[CONTACTLASTNAME]]&amp;"^"&amp;mailing[[#This Row],[Registration]]</f>
        <v>Director^of Maintenance^Your G150 clients</v>
      </c>
      <c r="R222" t="s">
        <v>3245</v>
      </c>
      <c r="S222" s="22">
        <v>44644</v>
      </c>
    </row>
    <row r="223" spans="1:19" x14ac:dyDescent="0.25">
      <c r="B223" s="4"/>
      <c r="D223" s="4"/>
      <c r="O223" s="11">
        <f>SUM(mailing[Cost])</f>
        <v>178.45000000000033</v>
      </c>
    </row>
  </sheetData>
  <sortState xmlns:xlrd2="http://schemas.microsoft.com/office/spreadsheetml/2017/richdata2" ref="C2:M186">
    <sortCondition ref="C2:C186"/>
  </sortState>
  <phoneticPr fontId="4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6B78C-7D2A-4266-9479-6074B1AB5411}">
  <dimension ref="A1:Q12"/>
  <sheetViews>
    <sheetView workbookViewId="0">
      <selection activeCell="Q12" sqref="Q2:Q12"/>
    </sheetView>
  </sheetViews>
  <sheetFormatPr defaultRowHeight="15" x14ac:dyDescent="0.25"/>
  <cols>
    <col min="1" max="1" width="29.42578125" bestFit="1" customWidth="1"/>
    <col min="2" max="2" width="12.85546875" bestFit="1" customWidth="1"/>
    <col min="3" max="3" width="12.42578125" bestFit="1" customWidth="1"/>
    <col min="4" max="4" width="40.140625" bestFit="1" customWidth="1"/>
    <col min="5" max="5" width="16.85546875" bestFit="1" customWidth="1"/>
    <col min="6" max="6" width="10.7109375" bestFit="1" customWidth="1"/>
    <col min="7" max="7" width="32.140625" bestFit="1" customWidth="1"/>
    <col min="8" max="8" width="30.140625" bestFit="1" customWidth="1"/>
    <col min="9" max="9" width="12.42578125" bestFit="1" customWidth="1"/>
    <col min="10" max="10" width="9.28515625" bestFit="1" customWidth="1"/>
    <col min="11" max="11" width="11" bestFit="1" customWidth="1"/>
    <col min="12" max="12" width="17.140625" bestFit="1" customWidth="1"/>
    <col min="13" max="13" width="8.5703125" bestFit="1" customWidth="1"/>
    <col min="14" max="14" width="23.28515625" bestFit="1" customWidth="1"/>
    <col min="15" max="15" width="29" bestFit="1" customWidth="1"/>
    <col min="16" max="16" width="17.140625" bestFit="1" customWidth="1"/>
    <col min="17" max="17" width="14.5703125" bestFit="1" customWidth="1"/>
  </cols>
  <sheetData>
    <row r="1" spans="1:17" x14ac:dyDescent="0.25">
      <c r="A1" t="s">
        <v>2414</v>
      </c>
      <c r="B1" t="s">
        <v>2415</v>
      </c>
      <c r="C1" t="s">
        <v>2416</v>
      </c>
      <c r="D1" t="s">
        <v>1188</v>
      </c>
      <c r="E1" t="s">
        <v>2417</v>
      </c>
      <c r="F1" t="s">
        <v>2418</v>
      </c>
      <c r="G1" t="s">
        <v>5</v>
      </c>
      <c r="H1" t="s">
        <v>2419</v>
      </c>
      <c r="I1" t="s">
        <v>2420</v>
      </c>
      <c r="J1" t="s">
        <v>2421</v>
      </c>
      <c r="K1" t="s">
        <v>2422</v>
      </c>
      <c r="L1" t="s">
        <v>2423</v>
      </c>
      <c r="M1" t="s">
        <v>2050</v>
      </c>
      <c r="N1" t="s">
        <v>2424</v>
      </c>
      <c r="O1" t="s">
        <v>3</v>
      </c>
      <c r="P1" t="s">
        <v>2425</v>
      </c>
      <c r="Q1" t="s">
        <v>2454</v>
      </c>
    </row>
    <row r="2" spans="1:17" x14ac:dyDescent="0.25">
      <c r="A2" s="12" t="s">
        <v>2408</v>
      </c>
      <c r="B2" s="12" t="s">
        <v>2193</v>
      </c>
      <c r="C2" s="12" t="s">
        <v>2194</v>
      </c>
      <c r="D2" s="12" t="s">
        <v>2455</v>
      </c>
      <c r="E2" s="12" t="s">
        <v>26</v>
      </c>
      <c r="F2" s="12" t="s">
        <v>26</v>
      </c>
      <c r="G2" s="12" t="s">
        <v>2020</v>
      </c>
      <c r="H2" s="12" t="s">
        <v>1093</v>
      </c>
      <c r="I2" s="12" t="s">
        <v>26</v>
      </c>
      <c r="J2" s="12" t="s">
        <v>26</v>
      </c>
      <c r="K2" s="12" t="s">
        <v>26</v>
      </c>
      <c r="L2" s="12" t="s">
        <v>26</v>
      </c>
      <c r="M2" s="12" t="s">
        <v>26</v>
      </c>
      <c r="N2" s="12" t="s">
        <v>2432</v>
      </c>
      <c r="O2" s="12" t="s">
        <v>2401</v>
      </c>
      <c r="P2">
        <v>1</v>
      </c>
      <c r="Q2" s="12" t="s">
        <v>2456</v>
      </c>
    </row>
    <row r="3" spans="1:17" x14ac:dyDescent="0.25">
      <c r="A3" s="12" t="s">
        <v>467</v>
      </c>
      <c r="B3" s="12" t="s">
        <v>468</v>
      </c>
      <c r="C3" s="12" t="s">
        <v>469</v>
      </c>
      <c r="D3" s="12" t="s">
        <v>26</v>
      </c>
      <c r="E3" s="12" t="s">
        <v>26</v>
      </c>
      <c r="F3" s="12" t="s">
        <v>26</v>
      </c>
      <c r="G3" s="12" t="s">
        <v>466</v>
      </c>
      <c r="H3" s="12" t="s">
        <v>470</v>
      </c>
      <c r="I3" s="12" t="s">
        <v>26</v>
      </c>
      <c r="J3" s="12" t="s">
        <v>26</v>
      </c>
      <c r="K3" s="12" t="s">
        <v>26</v>
      </c>
      <c r="L3" s="12" t="s">
        <v>26</v>
      </c>
      <c r="M3" s="12" t="s">
        <v>26</v>
      </c>
      <c r="N3" s="12" t="s">
        <v>461</v>
      </c>
      <c r="O3" s="12" t="s">
        <v>19</v>
      </c>
      <c r="P3">
        <v>1</v>
      </c>
      <c r="Q3" s="12" t="s">
        <v>2457</v>
      </c>
    </row>
    <row r="4" spans="1:17" x14ac:dyDescent="0.25">
      <c r="A4" s="12" t="s">
        <v>149</v>
      </c>
      <c r="B4" s="12" t="s">
        <v>2427</v>
      </c>
      <c r="C4" s="12" t="s">
        <v>2428</v>
      </c>
      <c r="D4" s="12" t="s">
        <v>26</v>
      </c>
      <c r="E4" s="12" t="s">
        <v>26</v>
      </c>
      <c r="F4" s="12" t="s">
        <v>26</v>
      </c>
      <c r="G4" s="12" t="s">
        <v>145</v>
      </c>
      <c r="H4" s="12" t="s">
        <v>26</v>
      </c>
      <c r="I4" s="12" t="s">
        <v>26</v>
      </c>
      <c r="J4" s="12" t="s">
        <v>26</v>
      </c>
      <c r="K4" s="12" t="s">
        <v>26</v>
      </c>
      <c r="L4" s="12" t="s">
        <v>26</v>
      </c>
      <c r="M4" s="12" t="s">
        <v>26</v>
      </c>
      <c r="N4" s="12" t="s">
        <v>144</v>
      </c>
      <c r="O4" s="12" t="s">
        <v>43</v>
      </c>
      <c r="P4">
        <v>1</v>
      </c>
      <c r="Q4" s="12" t="s">
        <v>2457</v>
      </c>
    </row>
    <row r="5" spans="1:17" x14ac:dyDescent="0.25">
      <c r="A5" s="12" t="s">
        <v>2219</v>
      </c>
      <c r="B5" s="12" t="s">
        <v>580</v>
      </c>
      <c r="C5" s="12" t="s">
        <v>2199</v>
      </c>
      <c r="D5" s="12" t="s">
        <v>2458</v>
      </c>
      <c r="E5" s="12" t="s">
        <v>26</v>
      </c>
      <c r="F5" s="12" t="s">
        <v>26</v>
      </c>
      <c r="G5" s="12" t="s">
        <v>2025</v>
      </c>
      <c r="H5" s="12" t="s">
        <v>26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26</v>
      </c>
      <c r="N5" s="12" t="s">
        <v>2432</v>
      </c>
      <c r="O5" s="12" t="s">
        <v>2401</v>
      </c>
      <c r="P5">
        <v>1</v>
      </c>
      <c r="Q5" s="12" t="s">
        <v>2457</v>
      </c>
    </row>
    <row r="6" spans="1:17" x14ac:dyDescent="0.25">
      <c r="A6" s="12" t="s">
        <v>651</v>
      </c>
      <c r="B6" s="12" t="s">
        <v>655</v>
      </c>
      <c r="C6" s="12" t="s">
        <v>656</v>
      </c>
      <c r="D6" s="12" t="s">
        <v>26</v>
      </c>
      <c r="E6" s="12" t="s">
        <v>26</v>
      </c>
      <c r="F6" s="12" t="s">
        <v>26</v>
      </c>
      <c r="G6" s="12" t="s">
        <v>654</v>
      </c>
      <c r="H6" s="12" t="s">
        <v>26</v>
      </c>
      <c r="I6" s="12" t="s">
        <v>26</v>
      </c>
      <c r="J6" s="12" t="s">
        <v>26</v>
      </c>
      <c r="K6" s="12" t="s">
        <v>26</v>
      </c>
      <c r="L6" s="12" t="s">
        <v>26</v>
      </c>
      <c r="M6" s="12" t="s">
        <v>26</v>
      </c>
      <c r="N6" s="12" t="s">
        <v>653</v>
      </c>
      <c r="O6" s="12" t="s">
        <v>19</v>
      </c>
      <c r="P6">
        <v>1</v>
      </c>
      <c r="Q6" s="12" t="s">
        <v>2456</v>
      </c>
    </row>
    <row r="7" spans="1:17" x14ac:dyDescent="0.25">
      <c r="A7" s="12" t="s">
        <v>532</v>
      </c>
      <c r="B7" s="12" t="s">
        <v>536</v>
      </c>
      <c r="C7" s="12" t="s">
        <v>537</v>
      </c>
      <c r="D7" s="12" t="s">
        <v>26</v>
      </c>
      <c r="E7" s="12" t="s">
        <v>26</v>
      </c>
      <c r="F7" s="12" t="s">
        <v>26</v>
      </c>
      <c r="G7" s="12" t="s">
        <v>535</v>
      </c>
      <c r="H7" s="12" t="s">
        <v>538</v>
      </c>
      <c r="I7" s="12" t="s">
        <v>26</v>
      </c>
      <c r="J7" s="12" t="s">
        <v>26</v>
      </c>
      <c r="K7" s="12" t="s">
        <v>26</v>
      </c>
      <c r="L7" s="12" t="s">
        <v>26</v>
      </c>
      <c r="M7" s="12" t="s">
        <v>26</v>
      </c>
      <c r="N7" s="12" t="s">
        <v>534</v>
      </c>
      <c r="O7" s="12" t="s">
        <v>19</v>
      </c>
      <c r="P7">
        <v>1</v>
      </c>
      <c r="Q7" s="12" t="s">
        <v>2456</v>
      </c>
    </row>
    <row r="8" spans="1:17" x14ac:dyDescent="0.25">
      <c r="A8" s="12" t="s">
        <v>168</v>
      </c>
      <c r="B8" s="12" t="s">
        <v>172</v>
      </c>
      <c r="C8" s="12" t="s">
        <v>173</v>
      </c>
      <c r="D8" s="12" t="s">
        <v>26</v>
      </c>
      <c r="E8" s="12" t="s">
        <v>26</v>
      </c>
      <c r="F8" s="12" t="s">
        <v>26</v>
      </c>
      <c r="G8" s="12" t="s">
        <v>171</v>
      </c>
      <c r="H8" s="12" t="s">
        <v>24</v>
      </c>
      <c r="I8" s="12" t="s">
        <v>26</v>
      </c>
      <c r="J8" s="12" t="s">
        <v>26</v>
      </c>
      <c r="K8" s="12" t="s">
        <v>26</v>
      </c>
      <c r="L8" s="12" t="s">
        <v>26</v>
      </c>
      <c r="M8" s="12" t="s">
        <v>26</v>
      </c>
      <c r="N8" s="12" t="s">
        <v>170</v>
      </c>
      <c r="O8" s="12" t="s">
        <v>19</v>
      </c>
      <c r="P8">
        <v>1</v>
      </c>
      <c r="Q8" s="12" t="s">
        <v>2457</v>
      </c>
    </row>
    <row r="9" spans="1:17" x14ac:dyDescent="0.25">
      <c r="A9" s="12" t="s">
        <v>263</v>
      </c>
      <c r="B9" s="12" t="s">
        <v>264</v>
      </c>
      <c r="C9" s="12" t="s">
        <v>265</v>
      </c>
      <c r="D9" s="12" t="s">
        <v>26</v>
      </c>
      <c r="E9" s="12" t="s">
        <v>26</v>
      </c>
      <c r="F9" s="12" t="s">
        <v>26</v>
      </c>
      <c r="G9" s="12" t="s">
        <v>262</v>
      </c>
      <c r="H9" s="12" t="s">
        <v>266</v>
      </c>
      <c r="I9" s="12" t="s">
        <v>26</v>
      </c>
      <c r="J9" s="12" t="s">
        <v>26</v>
      </c>
      <c r="K9" s="12" t="s">
        <v>26</v>
      </c>
      <c r="L9" s="12" t="s">
        <v>26</v>
      </c>
      <c r="M9" s="12" t="s">
        <v>26</v>
      </c>
      <c r="N9" s="12" t="s">
        <v>261</v>
      </c>
      <c r="O9" s="12" t="s">
        <v>19</v>
      </c>
      <c r="P9">
        <v>1</v>
      </c>
      <c r="Q9" s="12" t="s">
        <v>2456</v>
      </c>
    </row>
    <row r="10" spans="1:17" x14ac:dyDescent="0.25">
      <c r="A10" s="12" t="s">
        <v>2224</v>
      </c>
      <c r="B10" s="12" t="s">
        <v>320</v>
      </c>
      <c r="C10" s="12" t="s">
        <v>2206</v>
      </c>
      <c r="D10" s="12" t="s">
        <v>26</v>
      </c>
      <c r="E10" s="12" t="s">
        <v>26</v>
      </c>
      <c r="F10" s="12" t="s">
        <v>26</v>
      </c>
      <c r="G10" s="12" t="s">
        <v>2032</v>
      </c>
      <c r="H10" s="12" t="s">
        <v>26</v>
      </c>
      <c r="I10" s="12" t="s">
        <v>26</v>
      </c>
      <c r="J10" s="12" t="s">
        <v>26</v>
      </c>
      <c r="K10" s="12" t="s">
        <v>26</v>
      </c>
      <c r="L10" s="12" t="s">
        <v>26</v>
      </c>
      <c r="M10" s="12" t="s">
        <v>26</v>
      </c>
      <c r="N10" s="12" t="s">
        <v>2432</v>
      </c>
      <c r="O10" s="12" t="s">
        <v>2401</v>
      </c>
      <c r="P10">
        <v>1</v>
      </c>
      <c r="Q10" s="12" t="s">
        <v>2456</v>
      </c>
    </row>
    <row r="11" spans="1:17" x14ac:dyDescent="0.25">
      <c r="A11" s="12" t="s">
        <v>597</v>
      </c>
      <c r="B11" s="12" t="s">
        <v>2427</v>
      </c>
      <c r="C11" s="12" t="s">
        <v>2428</v>
      </c>
      <c r="D11" s="12" t="s">
        <v>26</v>
      </c>
      <c r="E11" s="12" t="s">
        <v>26</v>
      </c>
      <c r="F11" s="12" t="s">
        <v>26</v>
      </c>
      <c r="G11" s="12" t="s">
        <v>600</v>
      </c>
      <c r="H11" s="12" t="s">
        <v>26</v>
      </c>
      <c r="I11" s="12" t="s">
        <v>26</v>
      </c>
      <c r="J11" s="12" t="s">
        <v>26</v>
      </c>
      <c r="K11" s="12" t="s">
        <v>26</v>
      </c>
      <c r="L11" s="12" t="s">
        <v>26</v>
      </c>
      <c r="M11" s="12" t="s">
        <v>26</v>
      </c>
      <c r="N11" s="12" t="s">
        <v>599</v>
      </c>
      <c r="O11" s="12" t="s">
        <v>29</v>
      </c>
      <c r="P11">
        <v>1</v>
      </c>
      <c r="Q11" s="12" t="s">
        <v>2456</v>
      </c>
    </row>
    <row r="12" spans="1:17" x14ac:dyDescent="0.25">
      <c r="A12" s="12" t="s">
        <v>2459</v>
      </c>
      <c r="B12" s="12" t="s">
        <v>504</v>
      </c>
      <c r="C12" s="12" t="s">
        <v>505</v>
      </c>
      <c r="D12" s="12" t="s">
        <v>26</v>
      </c>
      <c r="E12" s="12" t="s">
        <v>1041</v>
      </c>
      <c r="F12" s="12" t="s">
        <v>26</v>
      </c>
      <c r="G12" s="12" t="s">
        <v>495</v>
      </c>
      <c r="H12" s="12" t="s">
        <v>85</v>
      </c>
      <c r="I12" s="12" t="s">
        <v>26</v>
      </c>
      <c r="J12" s="12" t="s">
        <v>26</v>
      </c>
      <c r="K12" s="12" t="s">
        <v>26</v>
      </c>
      <c r="L12" s="12" t="s">
        <v>26</v>
      </c>
      <c r="M12" s="12" t="s">
        <v>26</v>
      </c>
      <c r="N12" s="12" t="s">
        <v>494</v>
      </c>
      <c r="O12" s="12" t="s">
        <v>36</v>
      </c>
      <c r="P12">
        <v>1</v>
      </c>
      <c r="Q12" s="12" t="s">
        <v>2457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2AA5-1878-403B-B2E9-6A623CBBF75F}">
  <dimension ref="A1:Q69"/>
  <sheetViews>
    <sheetView topLeftCell="A35" workbookViewId="0">
      <selection activeCell="D8" sqref="D8"/>
    </sheetView>
  </sheetViews>
  <sheetFormatPr defaultRowHeight="15" x14ac:dyDescent="0.25"/>
  <cols>
    <col min="1" max="1" width="35.140625" bestFit="1" customWidth="1"/>
    <col min="2" max="2" width="12.85546875" bestFit="1" customWidth="1"/>
    <col min="3" max="3" width="20.5703125" bestFit="1" customWidth="1"/>
    <col min="4" max="4" width="60" bestFit="1" customWidth="1"/>
    <col min="5" max="5" width="16.85546875" bestFit="1" customWidth="1"/>
    <col min="6" max="6" width="10.7109375" bestFit="1" customWidth="1"/>
    <col min="7" max="7" width="40.5703125" bestFit="1" customWidth="1"/>
    <col min="8" max="8" width="43.28515625" bestFit="1" customWidth="1"/>
    <col min="9" max="9" width="21" bestFit="1" customWidth="1"/>
    <col min="10" max="10" width="13.28515625" bestFit="1" customWidth="1"/>
    <col min="11" max="11" width="11" bestFit="1" customWidth="1"/>
    <col min="12" max="12" width="17.140625" bestFit="1" customWidth="1"/>
    <col min="13" max="13" width="13.28515625" bestFit="1" customWidth="1"/>
    <col min="14" max="14" width="30.42578125" bestFit="1" customWidth="1"/>
    <col min="15" max="15" width="33.42578125" bestFit="1" customWidth="1"/>
    <col min="16" max="16" width="17.140625" bestFit="1" customWidth="1"/>
    <col min="17" max="17" width="9" bestFit="1" customWidth="1"/>
  </cols>
  <sheetData>
    <row r="1" spans="1:17" x14ac:dyDescent="0.25">
      <c r="A1" t="s">
        <v>2414</v>
      </c>
      <c r="B1" t="s">
        <v>2415</v>
      </c>
      <c r="C1" t="s">
        <v>2416</v>
      </c>
      <c r="D1" t="s">
        <v>1188</v>
      </c>
      <c r="E1" t="s">
        <v>2417</v>
      </c>
      <c r="F1" t="s">
        <v>2418</v>
      </c>
      <c r="G1" t="s">
        <v>5</v>
      </c>
      <c r="H1" t="s">
        <v>2419</v>
      </c>
      <c r="I1" t="s">
        <v>2420</v>
      </c>
      <c r="J1" t="s">
        <v>2421</v>
      </c>
      <c r="K1" t="s">
        <v>2422</v>
      </c>
      <c r="L1" t="s">
        <v>2423</v>
      </c>
      <c r="M1" t="s">
        <v>2050</v>
      </c>
      <c r="N1" t="s">
        <v>2424</v>
      </c>
      <c r="O1" t="s">
        <v>3</v>
      </c>
      <c r="P1" t="s">
        <v>2425</v>
      </c>
      <c r="Q1" t="s">
        <v>2426</v>
      </c>
    </row>
    <row r="2" spans="1:17" x14ac:dyDescent="0.25">
      <c r="A2" s="12" t="s">
        <v>424</v>
      </c>
      <c r="B2" s="12" t="s">
        <v>428</v>
      </c>
      <c r="C2" s="12" t="s">
        <v>429</v>
      </c>
      <c r="D2" s="12" t="s">
        <v>26</v>
      </c>
      <c r="E2" s="12" t="s">
        <v>26</v>
      </c>
      <c r="F2" s="12" t="s">
        <v>26</v>
      </c>
      <c r="G2" s="12" t="s">
        <v>427</v>
      </c>
      <c r="H2" s="12" t="s">
        <v>430</v>
      </c>
      <c r="I2" s="12" t="s">
        <v>26</v>
      </c>
      <c r="J2" s="12" t="s">
        <v>26</v>
      </c>
      <c r="K2" s="12" t="s">
        <v>26</v>
      </c>
      <c r="L2" s="12" t="s">
        <v>26</v>
      </c>
      <c r="M2" s="12" t="s">
        <v>26</v>
      </c>
      <c r="N2" s="12" t="s">
        <v>426</v>
      </c>
      <c r="O2" s="12" t="s">
        <v>43</v>
      </c>
      <c r="P2">
        <v>2</v>
      </c>
      <c r="Q2">
        <v>1</v>
      </c>
    </row>
    <row r="3" spans="1:17" x14ac:dyDescent="0.25">
      <c r="A3" s="12" t="s">
        <v>246</v>
      </c>
      <c r="B3" s="12" t="s">
        <v>251</v>
      </c>
      <c r="C3" s="12" t="s">
        <v>252</v>
      </c>
      <c r="D3" s="12" t="s">
        <v>26</v>
      </c>
      <c r="E3" s="12" t="s">
        <v>26</v>
      </c>
      <c r="F3" s="12" t="s">
        <v>26</v>
      </c>
      <c r="G3" s="12" t="s">
        <v>250</v>
      </c>
      <c r="H3" s="12" t="s">
        <v>253</v>
      </c>
      <c r="I3" s="12" t="s">
        <v>26</v>
      </c>
      <c r="J3" s="12" t="s">
        <v>26</v>
      </c>
      <c r="K3" s="12" t="s">
        <v>26</v>
      </c>
      <c r="L3" s="12" t="s">
        <v>26</v>
      </c>
      <c r="M3" s="12" t="s">
        <v>26</v>
      </c>
      <c r="N3" s="12" t="s">
        <v>249</v>
      </c>
      <c r="O3" s="12" t="s">
        <v>248</v>
      </c>
      <c r="P3">
        <v>3</v>
      </c>
      <c r="Q3">
        <v>2</v>
      </c>
    </row>
    <row r="4" spans="1:17" x14ac:dyDescent="0.25">
      <c r="A4" s="12" t="s">
        <v>2507</v>
      </c>
      <c r="B4" s="12" t="s">
        <v>2508</v>
      </c>
      <c r="C4" s="12" t="s">
        <v>2509</v>
      </c>
      <c r="D4" s="12" t="s">
        <v>26</v>
      </c>
      <c r="E4" s="12" t="s">
        <v>26</v>
      </c>
      <c r="F4" s="12" t="s">
        <v>26</v>
      </c>
      <c r="G4" s="12" t="s">
        <v>2431</v>
      </c>
      <c r="H4" s="12" t="s">
        <v>26</v>
      </c>
      <c r="I4" s="12" t="s">
        <v>26</v>
      </c>
      <c r="J4" s="12" t="s">
        <v>26</v>
      </c>
      <c r="K4" s="12" t="s">
        <v>26</v>
      </c>
      <c r="L4" s="12" t="s">
        <v>26</v>
      </c>
      <c r="M4" s="12" t="s">
        <v>2437</v>
      </c>
      <c r="N4" s="12" t="s">
        <v>2432</v>
      </c>
      <c r="O4" s="12" t="s">
        <v>26</v>
      </c>
      <c r="P4">
        <v>2</v>
      </c>
      <c r="Q4">
        <v>1</v>
      </c>
    </row>
    <row r="5" spans="1:17" x14ac:dyDescent="0.25">
      <c r="A5" s="12" t="s">
        <v>2222</v>
      </c>
      <c r="B5" s="12" t="s">
        <v>22</v>
      </c>
      <c r="C5" s="12" t="s">
        <v>2320</v>
      </c>
      <c r="D5" s="12" t="s">
        <v>26</v>
      </c>
      <c r="E5" s="12" t="s">
        <v>26</v>
      </c>
      <c r="F5" s="12" t="s">
        <v>26</v>
      </c>
      <c r="G5" s="12" t="s">
        <v>2030</v>
      </c>
      <c r="H5" s="12" t="s">
        <v>156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26</v>
      </c>
      <c r="N5" s="12" t="s">
        <v>2432</v>
      </c>
      <c r="O5" s="12" t="s">
        <v>2401</v>
      </c>
      <c r="P5">
        <v>2</v>
      </c>
      <c r="Q5">
        <v>1</v>
      </c>
    </row>
    <row r="6" spans="1:17" x14ac:dyDescent="0.25">
      <c r="A6" s="12" t="s">
        <v>2469</v>
      </c>
      <c r="B6" s="12" t="s">
        <v>32</v>
      </c>
      <c r="C6" s="12" t="s">
        <v>2470</v>
      </c>
      <c r="D6" s="12" t="s">
        <v>26</v>
      </c>
      <c r="E6" s="12" t="s">
        <v>26</v>
      </c>
      <c r="F6" s="12" t="s">
        <v>26</v>
      </c>
      <c r="G6" s="12" t="s">
        <v>2431</v>
      </c>
      <c r="H6" s="12" t="s">
        <v>26</v>
      </c>
      <c r="I6" s="12" t="s">
        <v>26</v>
      </c>
      <c r="J6" s="12" t="s">
        <v>26</v>
      </c>
      <c r="K6" s="12" t="s">
        <v>26</v>
      </c>
      <c r="L6" s="12" t="s">
        <v>26</v>
      </c>
      <c r="M6" s="12" t="s">
        <v>2437</v>
      </c>
      <c r="N6" s="12" t="s">
        <v>2432</v>
      </c>
      <c r="O6" s="12" t="s">
        <v>26</v>
      </c>
      <c r="P6">
        <v>4</v>
      </c>
      <c r="Q6">
        <v>2</v>
      </c>
    </row>
    <row r="7" spans="1:17" x14ac:dyDescent="0.25">
      <c r="A7" s="12" t="s">
        <v>224</v>
      </c>
      <c r="B7" s="12" t="s">
        <v>228</v>
      </c>
      <c r="C7" s="12" t="s">
        <v>229</v>
      </c>
      <c r="D7" s="12" t="s">
        <v>26</v>
      </c>
      <c r="E7" s="12" t="s">
        <v>26</v>
      </c>
      <c r="F7" s="12" t="s">
        <v>26</v>
      </c>
      <c r="G7" s="12" t="s">
        <v>227</v>
      </c>
      <c r="H7" s="12" t="s">
        <v>230</v>
      </c>
      <c r="I7" s="12" t="s">
        <v>26</v>
      </c>
      <c r="J7" s="12" t="s">
        <v>26</v>
      </c>
      <c r="K7" s="12" t="s">
        <v>26</v>
      </c>
      <c r="L7" s="12" t="s">
        <v>26</v>
      </c>
      <c r="M7" s="12" t="s">
        <v>26</v>
      </c>
      <c r="N7" s="12" t="s">
        <v>226</v>
      </c>
      <c r="O7" s="12" t="s">
        <v>36</v>
      </c>
      <c r="P7">
        <v>2</v>
      </c>
      <c r="Q7">
        <v>1</v>
      </c>
    </row>
    <row r="8" spans="1:17" x14ac:dyDescent="0.25">
      <c r="A8" s="12" t="s">
        <v>231</v>
      </c>
      <c r="B8" s="12" t="s">
        <v>232</v>
      </c>
      <c r="C8" s="12" t="s">
        <v>233</v>
      </c>
      <c r="D8" s="12" t="s">
        <v>26</v>
      </c>
      <c r="E8" s="12" t="s">
        <v>26</v>
      </c>
      <c r="F8" s="12" t="s">
        <v>26</v>
      </c>
      <c r="G8" s="12" t="s">
        <v>227</v>
      </c>
      <c r="H8" s="12" t="s">
        <v>24</v>
      </c>
      <c r="I8" s="12" t="s">
        <v>26</v>
      </c>
      <c r="J8" s="12" t="s">
        <v>26</v>
      </c>
      <c r="K8" s="12" t="s">
        <v>26</v>
      </c>
      <c r="L8" s="12" t="s">
        <v>26</v>
      </c>
      <c r="M8" s="12" t="s">
        <v>26</v>
      </c>
      <c r="N8" s="12" t="s">
        <v>226</v>
      </c>
      <c r="O8" s="12" t="s">
        <v>19</v>
      </c>
      <c r="P8">
        <v>2</v>
      </c>
      <c r="Q8">
        <v>1</v>
      </c>
    </row>
    <row r="9" spans="1:17" x14ac:dyDescent="0.25">
      <c r="A9" s="12" t="s">
        <v>601</v>
      </c>
      <c r="B9" s="12" t="s">
        <v>2427</v>
      </c>
      <c r="C9" s="12" t="s">
        <v>2428</v>
      </c>
      <c r="D9" s="12" t="s">
        <v>26</v>
      </c>
      <c r="E9" s="12" t="s">
        <v>26</v>
      </c>
      <c r="F9" s="12" t="s">
        <v>26</v>
      </c>
      <c r="G9" s="12" t="s">
        <v>605</v>
      </c>
      <c r="H9" s="12" t="s">
        <v>26</v>
      </c>
      <c r="I9" s="12" t="s">
        <v>26</v>
      </c>
      <c r="J9" s="12" t="s">
        <v>26</v>
      </c>
      <c r="K9" s="12" t="s">
        <v>26</v>
      </c>
      <c r="L9" s="12" t="s">
        <v>26</v>
      </c>
      <c r="M9" s="12" t="s">
        <v>26</v>
      </c>
      <c r="N9" s="12" t="s">
        <v>604</v>
      </c>
      <c r="O9" s="12" t="s">
        <v>603</v>
      </c>
      <c r="P9">
        <v>2</v>
      </c>
      <c r="Q9">
        <v>1</v>
      </c>
    </row>
    <row r="10" spans="1:17" x14ac:dyDescent="0.25">
      <c r="A10" s="12" t="s">
        <v>2491</v>
      </c>
      <c r="B10" s="12" t="s">
        <v>39</v>
      </c>
      <c r="C10" s="12" t="s">
        <v>2492</v>
      </c>
      <c r="D10" s="12" t="s">
        <v>26</v>
      </c>
      <c r="E10" s="12" t="s">
        <v>26</v>
      </c>
      <c r="F10" s="12" t="s">
        <v>26</v>
      </c>
      <c r="G10" s="12" t="s">
        <v>26</v>
      </c>
      <c r="H10" s="12" t="s">
        <v>26</v>
      </c>
      <c r="I10" s="12" t="s">
        <v>26</v>
      </c>
      <c r="J10" s="12" t="s">
        <v>26</v>
      </c>
      <c r="K10" s="12" t="s">
        <v>26</v>
      </c>
      <c r="L10" s="12" t="s">
        <v>26</v>
      </c>
      <c r="M10" s="12" t="s">
        <v>2437</v>
      </c>
      <c r="N10" s="12" t="s">
        <v>2432</v>
      </c>
      <c r="O10" s="12" t="s">
        <v>26</v>
      </c>
      <c r="P10">
        <v>4</v>
      </c>
      <c r="Q10">
        <v>3</v>
      </c>
    </row>
    <row r="11" spans="1:17" x14ac:dyDescent="0.25">
      <c r="A11" s="12" t="s">
        <v>2429</v>
      </c>
      <c r="B11" s="12" t="s">
        <v>567</v>
      </c>
      <c r="C11" s="12" t="s">
        <v>2430</v>
      </c>
      <c r="D11" s="12" t="s">
        <v>26</v>
      </c>
      <c r="E11" s="12" t="s">
        <v>26</v>
      </c>
      <c r="F11" s="12" t="s">
        <v>26</v>
      </c>
      <c r="G11" s="12" t="s">
        <v>2431</v>
      </c>
      <c r="H11" s="12" t="s">
        <v>26</v>
      </c>
      <c r="I11" s="12" t="s">
        <v>26</v>
      </c>
      <c r="J11" s="12" t="s">
        <v>26</v>
      </c>
      <c r="K11" s="12" t="s">
        <v>26</v>
      </c>
      <c r="L11" s="12" t="s">
        <v>26</v>
      </c>
      <c r="M11" s="12" t="s">
        <v>26</v>
      </c>
      <c r="N11" s="12" t="s">
        <v>2432</v>
      </c>
      <c r="O11" s="12" t="s">
        <v>26</v>
      </c>
      <c r="P11">
        <v>2</v>
      </c>
      <c r="Q11">
        <v>3</v>
      </c>
    </row>
    <row r="12" spans="1:17" x14ac:dyDescent="0.25">
      <c r="A12" s="12" t="s">
        <v>488</v>
      </c>
      <c r="B12" s="12" t="s">
        <v>2427</v>
      </c>
      <c r="C12" s="12" t="s">
        <v>2428</v>
      </c>
      <c r="D12" s="12" t="s">
        <v>26</v>
      </c>
      <c r="E12" s="12" t="s">
        <v>26</v>
      </c>
      <c r="F12" s="12" t="s">
        <v>26</v>
      </c>
      <c r="G12" s="12" t="s">
        <v>491</v>
      </c>
      <c r="H12" s="12" t="s">
        <v>26</v>
      </c>
      <c r="I12" s="12" t="s">
        <v>26</v>
      </c>
      <c r="J12" s="12" t="s">
        <v>26</v>
      </c>
      <c r="K12" s="12" t="s">
        <v>26</v>
      </c>
      <c r="L12" s="12" t="s">
        <v>26</v>
      </c>
      <c r="M12" s="12" t="s">
        <v>26</v>
      </c>
      <c r="N12" s="12" t="s">
        <v>490</v>
      </c>
      <c r="O12" s="12" t="s">
        <v>29</v>
      </c>
      <c r="P12">
        <v>2</v>
      </c>
      <c r="Q12">
        <v>19</v>
      </c>
    </row>
    <row r="13" spans="1:17" x14ac:dyDescent="0.25">
      <c r="A13" s="12" t="s">
        <v>2433</v>
      </c>
      <c r="B13" s="12" t="s">
        <v>2434</v>
      </c>
      <c r="C13" s="12" t="s">
        <v>2435</v>
      </c>
      <c r="D13" s="12" t="s">
        <v>2436</v>
      </c>
      <c r="E13" s="12" t="s">
        <v>26</v>
      </c>
      <c r="F13" s="12" t="s">
        <v>26</v>
      </c>
      <c r="G13" s="12" t="s">
        <v>159</v>
      </c>
      <c r="H13" s="12" t="s">
        <v>481</v>
      </c>
      <c r="I13" s="12" t="s">
        <v>26</v>
      </c>
      <c r="J13" s="12" t="s">
        <v>26</v>
      </c>
      <c r="K13" s="12" t="s">
        <v>26</v>
      </c>
      <c r="L13" s="12" t="s">
        <v>26</v>
      </c>
      <c r="M13" s="12" t="s">
        <v>2437</v>
      </c>
      <c r="N13" s="12" t="s">
        <v>152</v>
      </c>
      <c r="O13" s="12" t="s">
        <v>43</v>
      </c>
      <c r="P13">
        <v>4</v>
      </c>
      <c r="Q13">
        <v>2</v>
      </c>
    </row>
    <row r="14" spans="1:17" x14ac:dyDescent="0.25">
      <c r="A14" s="12" t="s">
        <v>255</v>
      </c>
      <c r="B14" s="12" t="s">
        <v>2427</v>
      </c>
      <c r="C14" s="12" t="s">
        <v>2428</v>
      </c>
      <c r="D14" s="12" t="s">
        <v>26</v>
      </c>
      <c r="E14" s="12" t="s">
        <v>26</v>
      </c>
      <c r="F14" s="12" t="s">
        <v>26</v>
      </c>
      <c r="G14" s="12" t="s">
        <v>258</v>
      </c>
      <c r="H14" s="12" t="s">
        <v>26</v>
      </c>
      <c r="I14" s="12" t="s">
        <v>26</v>
      </c>
      <c r="J14" s="12" t="s">
        <v>26</v>
      </c>
      <c r="K14" s="12" t="s">
        <v>26</v>
      </c>
      <c r="L14" s="12" t="s">
        <v>26</v>
      </c>
      <c r="M14" s="12" t="s">
        <v>26</v>
      </c>
      <c r="N14" s="12" t="s">
        <v>257</v>
      </c>
      <c r="O14" s="12" t="s">
        <v>36</v>
      </c>
      <c r="P14">
        <v>2</v>
      </c>
      <c r="Q14">
        <v>1</v>
      </c>
    </row>
    <row r="15" spans="1:17" x14ac:dyDescent="0.25">
      <c r="A15" s="12" t="s">
        <v>2471</v>
      </c>
      <c r="B15" s="12" t="s">
        <v>1682</v>
      </c>
      <c r="C15" s="12" t="s">
        <v>2472</v>
      </c>
      <c r="D15" s="12" t="s">
        <v>26</v>
      </c>
      <c r="E15" s="12" t="s">
        <v>26</v>
      </c>
      <c r="F15" s="12" t="s">
        <v>26</v>
      </c>
      <c r="G15" s="12" t="s">
        <v>26</v>
      </c>
      <c r="H15" s="12" t="s">
        <v>26</v>
      </c>
      <c r="I15" s="12" t="s">
        <v>26</v>
      </c>
      <c r="J15" s="12" t="s">
        <v>26</v>
      </c>
      <c r="K15" s="12" t="s">
        <v>26</v>
      </c>
      <c r="L15" s="12" t="s">
        <v>26</v>
      </c>
      <c r="M15" s="12" t="s">
        <v>26</v>
      </c>
      <c r="N15" s="12" t="s">
        <v>2432</v>
      </c>
      <c r="O15" s="12" t="s">
        <v>26</v>
      </c>
      <c r="P15">
        <v>2</v>
      </c>
      <c r="Q15">
        <v>1</v>
      </c>
    </row>
    <row r="16" spans="1:17" x14ac:dyDescent="0.25">
      <c r="A16" s="12" t="s">
        <v>271</v>
      </c>
      <c r="B16" s="12" t="s">
        <v>272</v>
      </c>
      <c r="C16" s="12" t="s">
        <v>273</v>
      </c>
      <c r="D16" s="12" t="s">
        <v>26</v>
      </c>
      <c r="E16" s="12" t="s">
        <v>26</v>
      </c>
      <c r="F16" s="12" t="s">
        <v>26</v>
      </c>
      <c r="G16" s="12" t="s">
        <v>270</v>
      </c>
      <c r="H16" s="12" t="s">
        <v>274</v>
      </c>
      <c r="I16" s="12" t="s">
        <v>26</v>
      </c>
      <c r="J16" s="12" t="s">
        <v>26</v>
      </c>
      <c r="K16" s="12" t="s">
        <v>26</v>
      </c>
      <c r="L16" s="12" t="s">
        <v>26</v>
      </c>
      <c r="M16" s="12" t="s">
        <v>26</v>
      </c>
      <c r="N16" s="12" t="s">
        <v>269</v>
      </c>
      <c r="O16" s="12" t="s">
        <v>36</v>
      </c>
      <c r="P16">
        <v>2</v>
      </c>
      <c r="Q16">
        <v>2</v>
      </c>
    </row>
    <row r="17" spans="1:17" x14ac:dyDescent="0.25">
      <c r="A17" s="12" t="s">
        <v>2473</v>
      </c>
      <c r="B17" s="12" t="s">
        <v>525</v>
      </c>
      <c r="C17" s="12" t="s">
        <v>526</v>
      </c>
      <c r="D17" s="12" t="s">
        <v>2474</v>
      </c>
      <c r="E17" s="12" t="s">
        <v>26</v>
      </c>
      <c r="F17" s="12" t="s">
        <v>26</v>
      </c>
      <c r="G17" s="12" t="s">
        <v>523</v>
      </c>
      <c r="H17" s="12" t="s">
        <v>527</v>
      </c>
      <c r="I17" s="12" t="s">
        <v>26</v>
      </c>
      <c r="J17" s="12" t="s">
        <v>26</v>
      </c>
      <c r="K17" s="12" t="s">
        <v>26</v>
      </c>
      <c r="L17" s="12" t="s">
        <v>26</v>
      </c>
      <c r="M17" s="12" t="s">
        <v>2437</v>
      </c>
      <c r="N17" s="12" t="s">
        <v>522</v>
      </c>
      <c r="O17" s="12" t="s">
        <v>43</v>
      </c>
      <c r="P17">
        <v>2</v>
      </c>
      <c r="Q17">
        <v>1</v>
      </c>
    </row>
    <row r="18" spans="1:17" x14ac:dyDescent="0.25">
      <c r="A18" s="12" t="s">
        <v>2218</v>
      </c>
      <c r="B18" s="12" t="s">
        <v>2197</v>
      </c>
      <c r="C18" s="12" t="s">
        <v>2198</v>
      </c>
      <c r="D18" s="12" t="s">
        <v>2438</v>
      </c>
      <c r="E18" s="12" t="s">
        <v>26</v>
      </c>
      <c r="F18" s="12" t="s">
        <v>26</v>
      </c>
      <c r="G18" s="12" t="s">
        <v>2024</v>
      </c>
      <c r="H18" s="12" t="s">
        <v>26</v>
      </c>
      <c r="I18" s="12" t="s">
        <v>26</v>
      </c>
      <c r="J18" s="12" t="s">
        <v>26</v>
      </c>
      <c r="K18" s="12" t="s">
        <v>26</v>
      </c>
      <c r="L18" s="12" t="s">
        <v>26</v>
      </c>
      <c r="M18" s="12" t="s">
        <v>2437</v>
      </c>
      <c r="N18" s="12" t="s">
        <v>2432</v>
      </c>
      <c r="O18" s="12" t="s">
        <v>2401</v>
      </c>
      <c r="P18">
        <v>2</v>
      </c>
      <c r="Q18">
        <v>1</v>
      </c>
    </row>
    <row r="19" spans="1:17" x14ac:dyDescent="0.25">
      <c r="A19" s="12" t="s">
        <v>130</v>
      </c>
      <c r="B19" s="12" t="s">
        <v>134</v>
      </c>
      <c r="C19" s="12" t="s">
        <v>135</v>
      </c>
      <c r="D19" s="12" t="s">
        <v>26</v>
      </c>
      <c r="E19" s="12" t="s">
        <v>26</v>
      </c>
      <c r="F19" s="12" t="s">
        <v>26</v>
      </c>
      <c r="G19" s="12" t="s">
        <v>133</v>
      </c>
      <c r="H19" s="12" t="s">
        <v>24</v>
      </c>
      <c r="I19" s="12" t="s">
        <v>26</v>
      </c>
      <c r="J19" s="12" t="s">
        <v>26</v>
      </c>
      <c r="K19" s="12" t="s">
        <v>26</v>
      </c>
      <c r="L19" s="12" t="s">
        <v>26</v>
      </c>
      <c r="M19" s="12" t="s">
        <v>26</v>
      </c>
      <c r="N19" s="12" t="s">
        <v>132</v>
      </c>
      <c r="O19" s="12" t="s">
        <v>43</v>
      </c>
      <c r="P19">
        <v>2</v>
      </c>
      <c r="Q19">
        <v>2</v>
      </c>
    </row>
    <row r="20" spans="1:17" x14ac:dyDescent="0.25">
      <c r="A20" s="12" t="s">
        <v>92</v>
      </c>
      <c r="B20" s="12" t="s">
        <v>97</v>
      </c>
      <c r="C20" s="12" t="s">
        <v>98</v>
      </c>
      <c r="D20" s="12" t="s">
        <v>26</v>
      </c>
      <c r="E20" s="12" t="s">
        <v>26</v>
      </c>
      <c r="F20" s="12" t="s">
        <v>26</v>
      </c>
      <c r="G20" s="12" t="s">
        <v>96</v>
      </c>
      <c r="H20" s="12" t="s">
        <v>99</v>
      </c>
      <c r="I20" s="12" t="s">
        <v>26</v>
      </c>
      <c r="J20" s="12" t="s">
        <v>26</v>
      </c>
      <c r="K20" s="12" t="s">
        <v>26</v>
      </c>
      <c r="L20" s="12" t="s">
        <v>26</v>
      </c>
      <c r="M20" s="12" t="s">
        <v>26</v>
      </c>
      <c r="N20" s="12" t="s">
        <v>95</v>
      </c>
      <c r="O20" s="12" t="s">
        <v>94</v>
      </c>
      <c r="P20">
        <v>2</v>
      </c>
      <c r="Q20">
        <v>1</v>
      </c>
    </row>
    <row r="21" spans="1:17" x14ac:dyDescent="0.25">
      <c r="A21" s="12" t="s">
        <v>517</v>
      </c>
      <c r="B21" s="12" t="s">
        <v>518</v>
      </c>
      <c r="C21" s="12" t="s">
        <v>519</v>
      </c>
      <c r="D21" s="12" t="s">
        <v>26</v>
      </c>
      <c r="E21" s="12" t="s">
        <v>26</v>
      </c>
      <c r="F21" s="12" t="s">
        <v>26</v>
      </c>
      <c r="G21" s="12" t="s">
        <v>513</v>
      </c>
      <c r="H21" s="12" t="s">
        <v>85</v>
      </c>
      <c r="I21" s="12" t="s">
        <v>26</v>
      </c>
      <c r="J21" s="12" t="s">
        <v>26</v>
      </c>
      <c r="K21" s="12" t="s">
        <v>26</v>
      </c>
      <c r="L21" s="12" t="s">
        <v>26</v>
      </c>
      <c r="M21" s="12" t="s">
        <v>26</v>
      </c>
      <c r="N21" s="12" t="s">
        <v>512</v>
      </c>
      <c r="O21" s="12" t="s">
        <v>36</v>
      </c>
      <c r="P21">
        <v>2</v>
      </c>
      <c r="Q21">
        <v>2</v>
      </c>
    </row>
    <row r="22" spans="1:17" x14ac:dyDescent="0.25">
      <c r="A22" s="12" t="s">
        <v>539</v>
      </c>
      <c r="B22" s="12" t="s">
        <v>543</v>
      </c>
      <c r="C22" s="12" t="s">
        <v>544</v>
      </c>
      <c r="D22" s="12" t="s">
        <v>26</v>
      </c>
      <c r="E22" s="12" t="s">
        <v>26</v>
      </c>
      <c r="F22" s="12" t="s">
        <v>26</v>
      </c>
      <c r="G22" s="12" t="s">
        <v>542</v>
      </c>
      <c r="H22" s="12" t="s">
        <v>85</v>
      </c>
      <c r="I22" s="12" t="s">
        <v>26</v>
      </c>
      <c r="J22" s="12" t="s">
        <v>26</v>
      </c>
      <c r="K22" s="12" t="s">
        <v>26</v>
      </c>
      <c r="L22" s="12" t="s">
        <v>26</v>
      </c>
      <c r="M22" s="12" t="s">
        <v>26</v>
      </c>
      <c r="N22" s="12" t="s">
        <v>541</v>
      </c>
      <c r="O22" s="12" t="s">
        <v>36</v>
      </c>
      <c r="P22">
        <v>2</v>
      </c>
      <c r="Q22">
        <v>1</v>
      </c>
    </row>
    <row r="23" spans="1:17" x14ac:dyDescent="0.25">
      <c r="A23" s="12" t="s">
        <v>194</v>
      </c>
      <c r="B23" s="12" t="s">
        <v>2427</v>
      </c>
      <c r="C23" s="12" t="s">
        <v>2428</v>
      </c>
      <c r="D23" s="12" t="s">
        <v>26</v>
      </c>
      <c r="E23" s="12" t="s">
        <v>26</v>
      </c>
      <c r="F23" s="12" t="s">
        <v>26</v>
      </c>
      <c r="G23" s="12" t="s">
        <v>195</v>
      </c>
      <c r="H23" s="12" t="s">
        <v>26</v>
      </c>
      <c r="I23" s="12" t="s">
        <v>26</v>
      </c>
      <c r="J23" s="12" t="s">
        <v>26</v>
      </c>
      <c r="K23" s="12" t="s">
        <v>26</v>
      </c>
      <c r="L23" s="12" t="s">
        <v>26</v>
      </c>
      <c r="M23" s="12" t="s">
        <v>26</v>
      </c>
      <c r="N23" s="12" t="s">
        <v>181</v>
      </c>
      <c r="O23" s="12" t="s">
        <v>180</v>
      </c>
      <c r="P23">
        <v>2</v>
      </c>
      <c r="Q23">
        <v>1</v>
      </c>
    </row>
    <row r="24" spans="1:17" x14ac:dyDescent="0.25">
      <c r="A24" s="12" t="s">
        <v>2223</v>
      </c>
      <c r="B24" s="12" t="s">
        <v>2204</v>
      </c>
      <c r="C24" s="12" t="s">
        <v>2205</v>
      </c>
      <c r="D24" s="12" t="s">
        <v>26</v>
      </c>
      <c r="E24" s="12" t="s">
        <v>26</v>
      </c>
      <c r="F24" s="12" t="s">
        <v>26</v>
      </c>
      <c r="G24" s="12" t="s">
        <v>2031</v>
      </c>
      <c r="H24" s="12" t="s">
        <v>1093</v>
      </c>
      <c r="I24" s="12" t="s">
        <v>26</v>
      </c>
      <c r="J24" s="12" t="s">
        <v>26</v>
      </c>
      <c r="K24" s="12" t="s">
        <v>26</v>
      </c>
      <c r="L24" s="12" t="s">
        <v>26</v>
      </c>
      <c r="M24" s="12" t="s">
        <v>26</v>
      </c>
      <c r="N24" s="12" t="s">
        <v>2432</v>
      </c>
      <c r="O24" s="12" t="s">
        <v>2401</v>
      </c>
      <c r="P24">
        <v>2</v>
      </c>
      <c r="Q24">
        <v>1</v>
      </c>
    </row>
    <row r="25" spans="1:17" x14ac:dyDescent="0.25">
      <c r="A25" s="12" t="s">
        <v>637</v>
      </c>
      <c r="B25" s="12" t="s">
        <v>642</v>
      </c>
      <c r="C25" s="12" t="s">
        <v>643</v>
      </c>
      <c r="D25" s="12" t="s">
        <v>26</v>
      </c>
      <c r="E25" s="12" t="s">
        <v>26</v>
      </c>
      <c r="F25" s="12" t="s">
        <v>26</v>
      </c>
      <c r="G25" s="12" t="s">
        <v>641</v>
      </c>
      <c r="H25" s="12" t="s">
        <v>441</v>
      </c>
      <c r="I25" s="12" t="s">
        <v>26</v>
      </c>
      <c r="J25" s="12" t="s">
        <v>26</v>
      </c>
      <c r="K25" s="12" t="s">
        <v>26</v>
      </c>
      <c r="L25" s="12" t="s">
        <v>26</v>
      </c>
      <c r="M25" s="12" t="s">
        <v>26</v>
      </c>
      <c r="N25" s="12" t="s">
        <v>640</v>
      </c>
      <c r="O25" s="12" t="s">
        <v>639</v>
      </c>
      <c r="P25">
        <v>3</v>
      </c>
      <c r="Q25">
        <v>2</v>
      </c>
    </row>
    <row r="26" spans="1:17" x14ac:dyDescent="0.25">
      <c r="A26" s="12" t="s">
        <v>327</v>
      </c>
      <c r="B26" s="12" t="s">
        <v>1736</v>
      </c>
      <c r="C26" s="12" t="s">
        <v>2439</v>
      </c>
      <c r="D26" s="12" t="s">
        <v>2440</v>
      </c>
      <c r="E26" s="12" t="s">
        <v>931</v>
      </c>
      <c r="F26" s="12" t="s">
        <v>26</v>
      </c>
      <c r="G26" s="12" t="s">
        <v>325</v>
      </c>
      <c r="H26" s="12" t="s">
        <v>2441</v>
      </c>
      <c r="I26" s="12" t="s">
        <v>26</v>
      </c>
      <c r="J26" s="12" t="s">
        <v>26</v>
      </c>
      <c r="K26" s="12" t="s">
        <v>26</v>
      </c>
      <c r="L26" s="12" t="s">
        <v>26</v>
      </c>
      <c r="M26" s="12" t="s">
        <v>2437</v>
      </c>
      <c r="N26" s="12" t="s">
        <v>324</v>
      </c>
      <c r="O26" s="12" t="s">
        <v>43</v>
      </c>
      <c r="P26">
        <v>4</v>
      </c>
      <c r="Q26">
        <v>1</v>
      </c>
    </row>
    <row r="27" spans="1:17" x14ac:dyDescent="0.25">
      <c r="A27" s="12" t="s">
        <v>2493</v>
      </c>
      <c r="B27" s="12" t="s">
        <v>2494</v>
      </c>
      <c r="C27" s="12" t="s">
        <v>500</v>
      </c>
      <c r="D27" s="12" t="s">
        <v>26</v>
      </c>
      <c r="E27" s="12" t="s">
        <v>26</v>
      </c>
      <c r="F27" s="12" t="s">
        <v>26</v>
      </c>
      <c r="G27" s="12" t="s">
        <v>2444</v>
      </c>
      <c r="H27" s="12" t="s">
        <v>2495</v>
      </c>
      <c r="I27" s="12" t="s">
        <v>2445</v>
      </c>
      <c r="J27" s="12" t="s">
        <v>2437</v>
      </c>
      <c r="K27" s="12" t="s">
        <v>26</v>
      </c>
      <c r="L27" s="12" t="s">
        <v>2496</v>
      </c>
      <c r="M27" s="12" t="s">
        <v>26</v>
      </c>
      <c r="N27" s="12" t="s">
        <v>2432</v>
      </c>
      <c r="O27" s="12" t="s">
        <v>26</v>
      </c>
      <c r="P27">
        <v>5</v>
      </c>
      <c r="Q27">
        <v>4</v>
      </c>
    </row>
    <row r="28" spans="1:17" x14ac:dyDescent="0.25">
      <c r="A28" s="12" t="s">
        <v>404</v>
      </c>
      <c r="B28" s="12" t="s">
        <v>405</v>
      </c>
      <c r="C28" s="12" t="s">
        <v>406</v>
      </c>
      <c r="D28" s="12" t="s">
        <v>26</v>
      </c>
      <c r="E28" s="12" t="s">
        <v>26</v>
      </c>
      <c r="F28" s="12" t="s">
        <v>26</v>
      </c>
      <c r="G28" s="12" t="s">
        <v>403</v>
      </c>
      <c r="H28" s="12" t="s">
        <v>62</v>
      </c>
      <c r="I28" s="12" t="s">
        <v>26</v>
      </c>
      <c r="J28" s="12" t="s">
        <v>26</v>
      </c>
      <c r="K28" s="12" t="s">
        <v>26</v>
      </c>
      <c r="L28" s="12" t="s">
        <v>26</v>
      </c>
      <c r="M28" s="12" t="s">
        <v>26</v>
      </c>
      <c r="N28" s="12" t="s">
        <v>402</v>
      </c>
      <c r="O28" s="12" t="s">
        <v>213</v>
      </c>
      <c r="P28">
        <v>2</v>
      </c>
      <c r="Q28">
        <v>1</v>
      </c>
    </row>
    <row r="29" spans="1:17" x14ac:dyDescent="0.25">
      <c r="A29" s="12" t="s">
        <v>340</v>
      </c>
      <c r="B29" s="12" t="s">
        <v>344</v>
      </c>
      <c r="C29" s="12" t="s">
        <v>345</v>
      </c>
      <c r="D29" s="12" t="s">
        <v>26</v>
      </c>
      <c r="E29" s="12" t="s">
        <v>26</v>
      </c>
      <c r="F29" s="12" t="s">
        <v>26</v>
      </c>
      <c r="G29" s="12" t="s">
        <v>343</v>
      </c>
      <c r="H29" s="12" t="s">
        <v>346</v>
      </c>
      <c r="I29" s="12" t="s">
        <v>26</v>
      </c>
      <c r="J29" s="12" t="s">
        <v>26</v>
      </c>
      <c r="K29" s="12" t="s">
        <v>26</v>
      </c>
      <c r="L29" s="12" t="s">
        <v>26</v>
      </c>
      <c r="M29" s="12" t="s">
        <v>26</v>
      </c>
      <c r="N29" s="12" t="s">
        <v>342</v>
      </c>
      <c r="O29" s="12" t="s">
        <v>36</v>
      </c>
      <c r="P29">
        <v>3</v>
      </c>
      <c r="Q29">
        <v>11</v>
      </c>
    </row>
    <row r="30" spans="1:17" x14ac:dyDescent="0.25">
      <c r="A30" s="12" t="s">
        <v>322</v>
      </c>
      <c r="B30" s="12" t="s">
        <v>154</v>
      </c>
      <c r="C30" s="12" t="s">
        <v>326</v>
      </c>
      <c r="D30" s="12" t="s">
        <v>26</v>
      </c>
      <c r="E30" s="12" t="s">
        <v>26</v>
      </c>
      <c r="F30" s="12" t="s">
        <v>26</v>
      </c>
      <c r="G30" s="12" t="s">
        <v>325</v>
      </c>
      <c r="H30" s="12" t="s">
        <v>185</v>
      </c>
      <c r="I30" s="12" t="s">
        <v>26</v>
      </c>
      <c r="J30" s="12" t="s">
        <v>26</v>
      </c>
      <c r="K30" s="12" t="s">
        <v>26</v>
      </c>
      <c r="L30" s="12" t="s">
        <v>26</v>
      </c>
      <c r="M30" s="12" t="s">
        <v>26</v>
      </c>
      <c r="N30" s="12" t="s">
        <v>324</v>
      </c>
      <c r="O30" s="12" t="s">
        <v>43</v>
      </c>
      <c r="P30">
        <v>4</v>
      </c>
      <c r="Q30">
        <v>3</v>
      </c>
    </row>
    <row r="31" spans="1:17" x14ac:dyDescent="0.25">
      <c r="A31" s="12" t="s">
        <v>471</v>
      </c>
      <c r="B31" s="12" t="s">
        <v>2427</v>
      </c>
      <c r="C31" s="12" t="s">
        <v>2428</v>
      </c>
      <c r="D31" s="12" t="s">
        <v>26</v>
      </c>
      <c r="E31" s="12" t="s">
        <v>26</v>
      </c>
      <c r="F31" s="12" t="s">
        <v>26</v>
      </c>
      <c r="G31" s="12" t="s">
        <v>462</v>
      </c>
      <c r="H31" s="12" t="s">
        <v>26</v>
      </c>
      <c r="I31" s="12" t="s">
        <v>26</v>
      </c>
      <c r="J31" s="12" t="s">
        <v>26</v>
      </c>
      <c r="K31" s="12" t="s">
        <v>26</v>
      </c>
      <c r="L31" s="12" t="s">
        <v>26</v>
      </c>
      <c r="M31" s="12" t="s">
        <v>26</v>
      </c>
      <c r="N31" s="12" t="s">
        <v>461</v>
      </c>
      <c r="O31" s="12" t="s">
        <v>213</v>
      </c>
      <c r="P31">
        <v>2</v>
      </c>
      <c r="Q31">
        <v>14</v>
      </c>
    </row>
    <row r="32" spans="1:17" x14ac:dyDescent="0.25">
      <c r="A32" s="12" t="s">
        <v>41</v>
      </c>
      <c r="B32" s="12" t="s">
        <v>46</v>
      </c>
      <c r="C32" s="12" t="s">
        <v>47</v>
      </c>
      <c r="D32" s="12" t="s">
        <v>26</v>
      </c>
      <c r="E32" s="12" t="s">
        <v>26</v>
      </c>
      <c r="F32" s="12" t="s">
        <v>26</v>
      </c>
      <c r="G32" s="12" t="s">
        <v>45</v>
      </c>
      <c r="H32" s="12" t="s">
        <v>24</v>
      </c>
      <c r="I32" s="12" t="s">
        <v>26</v>
      </c>
      <c r="J32" s="12" t="s">
        <v>26</v>
      </c>
      <c r="K32" s="12" t="s">
        <v>26</v>
      </c>
      <c r="L32" s="12" t="s">
        <v>26</v>
      </c>
      <c r="M32" s="12" t="s">
        <v>26</v>
      </c>
      <c r="N32" s="12" t="s">
        <v>44</v>
      </c>
      <c r="O32" s="12" t="s">
        <v>43</v>
      </c>
      <c r="P32">
        <v>2</v>
      </c>
      <c r="Q32">
        <v>1</v>
      </c>
    </row>
    <row r="33" spans="1:17" x14ac:dyDescent="0.25">
      <c r="A33" s="12" t="s">
        <v>496</v>
      </c>
      <c r="B33" s="12" t="s">
        <v>52</v>
      </c>
      <c r="C33" s="12" t="s">
        <v>500</v>
      </c>
      <c r="D33" s="12" t="s">
        <v>26</v>
      </c>
      <c r="E33" s="12" t="s">
        <v>26</v>
      </c>
      <c r="F33" s="12" t="s">
        <v>26</v>
      </c>
      <c r="G33" s="12" t="s">
        <v>499</v>
      </c>
      <c r="H33" s="12" t="s">
        <v>54</v>
      </c>
      <c r="I33" s="12" t="s">
        <v>26</v>
      </c>
      <c r="J33" s="12" t="s">
        <v>26</v>
      </c>
      <c r="K33" s="12" t="s">
        <v>26</v>
      </c>
      <c r="L33" s="12" t="s">
        <v>26</v>
      </c>
      <c r="M33" s="12" t="s">
        <v>26</v>
      </c>
      <c r="N33" s="12" t="s">
        <v>498</v>
      </c>
      <c r="O33" s="12" t="s">
        <v>180</v>
      </c>
      <c r="P33">
        <v>2</v>
      </c>
      <c r="Q33">
        <v>1</v>
      </c>
    </row>
    <row r="34" spans="1:17" x14ac:dyDescent="0.25">
      <c r="A34" s="12" t="s">
        <v>510</v>
      </c>
      <c r="B34" s="12" t="s">
        <v>514</v>
      </c>
      <c r="C34" s="12" t="s">
        <v>515</v>
      </c>
      <c r="D34" s="12" t="s">
        <v>26</v>
      </c>
      <c r="E34" s="12" t="s">
        <v>26</v>
      </c>
      <c r="F34" s="12" t="s">
        <v>26</v>
      </c>
      <c r="G34" s="12" t="s">
        <v>513</v>
      </c>
      <c r="H34" s="12" t="s">
        <v>516</v>
      </c>
      <c r="I34" s="12" t="s">
        <v>26</v>
      </c>
      <c r="J34" s="12" t="s">
        <v>26</v>
      </c>
      <c r="K34" s="12" t="s">
        <v>26</v>
      </c>
      <c r="L34" s="12" t="s">
        <v>26</v>
      </c>
      <c r="M34" s="12" t="s">
        <v>26</v>
      </c>
      <c r="N34" s="12" t="s">
        <v>512</v>
      </c>
      <c r="O34" s="12" t="s">
        <v>19</v>
      </c>
      <c r="P34">
        <v>2</v>
      </c>
      <c r="Q34">
        <v>4</v>
      </c>
    </row>
    <row r="35" spans="1:17" x14ac:dyDescent="0.25">
      <c r="A35" s="12" t="s">
        <v>116</v>
      </c>
      <c r="B35" s="12" t="s">
        <v>2427</v>
      </c>
      <c r="C35" s="12" t="s">
        <v>2428</v>
      </c>
      <c r="D35" s="12" t="s">
        <v>26</v>
      </c>
      <c r="E35" s="12" t="s">
        <v>26</v>
      </c>
      <c r="F35" s="12" t="s">
        <v>26</v>
      </c>
      <c r="G35" s="12" t="s">
        <v>119</v>
      </c>
      <c r="H35" s="12" t="s">
        <v>26</v>
      </c>
      <c r="I35" s="12" t="s">
        <v>26</v>
      </c>
      <c r="J35" s="12" t="s">
        <v>26</v>
      </c>
      <c r="K35" s="12" t="s">
        <v>26</v>
      </c>
      <c r="L35" s="12" t="s">
        <v>26</v>
      </c>
      <c r="M35" s="12" t="s">
        <v>26</v>
      </c>
      <c r="N35" s="12" t="s">
        <v>118</v>
      </c>
      <c r="O35" s="12" t="s">
        <v>29</v>
      </c>
      <c r="P35">
        <v>2</v>
      </c>
      <c r="Q35">
        <v>7</v>
      </c>
    </row>
    <row r="36" spans="1:17" x14ac:dyDescent="0.25">
      <c r="A36" s="12" t="s">
        <v>395</v>
      </c>
      <c r="B36" s="12" t="s">
        <v>32</v>
      </c>
      <c r="C36" s="12" t="s">
        <v>399</v>
      </c>
      <c r="D36" s="12" t="s">
        <v>26</v>
      </c>
      <c r="E36" s="12" t="s">
        <v>26</v>
      </c>
      <c r="F36" s="12" t="s">
        <v>26</v>
      </c>
      <c r="G36" s="12" t="s">
        <v>398</v>
      </c>
      <c r="H36" s="12" t="s">
        <v>156</v>
      </c>
      <c r="I36" s="12" t="s">
        <v>26</v>
      </c>
      <c r="J36" s="12" t="s">
        <v>26</v>
      </c>
      <c r="K36" s="12" t="s">
        <v>26</v>
      </c>
      <c r="L36" s="12" t="s">
        <v>26</v>
      </c>
      <c r="M36" s="12" t="s">
        <v>26</v>
      </c>
      <c r="N36" s="12" t="s">
        <v>397</v>
      </c>
      <c r="O36" s="12" t="s">
        <v>57</v>
      </c>
      <c r="P36">
        <v>4</v>
      </c>
      <c r="Q36">
        <v>1</v>
      </c>
    </row>
    <row r="37" spans="1:17" x14ac:dyDescent="0.25">
      <c r="A37" s="12" t="s">
        <v>211</v>
      </c>
      <c r="B37" s="12" t="s">
        <v>216</v>
      </c>
      <c r="C37" s="12" t="s">
        <v>217</v>
      </c>
      <c r="D37" s="12" t="s">
        <v>26</v>
      </c>
      <c r="E37" s="12" t="s">
        <v>26</v>
      </c>
      <c r="F37" s="12" t="s">
        <v>26</v>
      </c>
      <c r="G37" s="12" t="s">
        <v>215</v>
      </c>
      <c r="H37" s="12" t="s">
        <v>62</v>
      </c>
      <c r="I37" s="12" t="s">
        <v>26</v>
      </c>
      <c r="J37" s="12" t="s">
        <v>26</v>
      </c>
      <c r="K37" s="12" t="s">
        <v>26</v>
      </c>
      <c r="L37" s="12" t="s">
        <v>26</v>
      </c>
      <c r="M37" s="12" t="s">
        <v>26</v>
      </c>
      <c r="N37" s="12" t="s">
        <v>214</v>
      </c>
      <c r="O37" s="12" t="s">
        <v>213</v>
      </c>
      <c r="P37">
        <v>2</v>
      </c>
      <c r="Q37">
        <v>2</v>
      </c>
    </row>
    <row r="38" spans="1:17" x14ac:dyDescent="0.25">
      <c r="A38" s="12" t="s">
        <v>303</v>
      </c>
      <c r="B38" s="12" t="s">
        <v>307</v>
      </c>
      <c r="C38" s="12" t="s">
        <v>308</v>
      </c>
      <c r="D38" s="12" t="s">
        <v>26</v>
      </c>
      <c r="E38" s="12" t="s">
        <v>26</v>
      </c>
      <c r="F38" s="12" t="s">
        <v>26</v>
      </c>
      <c r="G38" s="12" t="s">
        <v>306</v>
      </c>
      <c r="H38" s="12" t="s">
        <v>156</v>
      </c>
      <c r="I38" s="12" t="s">
        <v>26</v>
      </c>
      <c r="J38" s="12" t="s">
        <v>26</v>
      </c>
      <c r="K38" s="12" t="s">
        <v>26</v>
      </c>
      <c r="L38" s="12" t="s">
        <v>26</v>
      </c>
      <c r="M38" s="12" t="s">
        <v>26</v>
      </c>
      <c r="N38" s="12" t="s">
        <v>305</v>
      </c>
      <c r="O38" s="12" t="s">
        <v>57</v>
      </c>
      <c r="P38">
        <v>2</v>
      </c>
      <c r="Q38">
        <v>1</v>
      </c>
    </row>
    <row r="39" spans="1:17" x14ac:dyDescent="0.25">
      <c r="A39" s="12" t="s">
        <v>63</v>
      </c>
      <c r="B39" s="12" t="s">
        <v>65</v>
      </c>
      <c r="C39" s="12" t="s">
        <v>66</v>
      </c>
      <c r="D39" s="12" t="s">
        <v>26</v>
      </c>
      <c r="E39" s="12" t="s">
        <v>26</v>
      </c>
      <c r="F39" s="12" t="s">
        <v>26</v>
      </c>
      <c r="G39" s="12" t="s">
        <v>64</v>
      </c>
      <c r="H39" s="12" t="s">
        <v>26</v>
      </c>
      <c r="I39" s="12" t="s">
        <v>26</v>
      </c>
      <c r="J39" s="12" t="s">
        <v>26</v>
      </c>
      <c r="K39" s="12" t="s">
        <v>26</v>
      </c>
      <c r="L39" s="12" t="s">
        <v>26</v>
      </c>
      <c r="M39" s="12" t="s">
        <v>26</v>
      </c>
      <c r="N39" s="12" t="s">
        <v>58</v>
      </c>
      <c r="O39" s="12" t="s">
        <v>57</v>
      </c>
      <c r="P39">
        <v>2</v>
      </c>
      <c r="Q39">
        <v>9</v>
      </c>
    </row>
    <row r="40" spans="1:17" x14ac:dyDescent="0.25">
      <c r="A40" s="12" t="s">
        <v>178</v>
      </c>
      <c r="B40" s="12" t="s">
        <v>183</v>
      </c>
      <c r="C40" s="12" t="s">
        <v>184</v>
      </c>
      <c r="D40" s="12" t="s">
        <v>26</v>
      </c>
      <c r="E40" s="12" t="s">
        <v>26</v>
      </c>
      <c r="F40" s="12" t="s">
        <v>26</v>
      </c>
      <c r="G40" s="12" t="s">
        <v>182</v>
      </c>
      <c r="H40" s="12" t="s">
        <v>185</v>
      </c>
      <c r="I40" s="12" t="s">
        <v>26</v>
      </c>
      <c r="J40" s="12" t="s">
        <v>26</v>
      </c>
      <c r="K40" s="12" t="s">
        <v>26</v>
      </c>
      <c r="L40" s="12" t="s">
        <v>26</v>
      </c>
      <c r="M40" s="12" t="s">
        <v>26</v>
      </c>
      <c r="N40" s="12" t="s">
        <v>181</v>
      </c>
      <c r="O40" s="12" t="s">
        <v>180</v>
      </c>
      <c r="P40">
        <v>2</v>
      </c>
      <c r="Q40">
        <v>1</v>
      </c>
    </row>
    <row r="41" spans="1:17" x14ac:dyDescent="0.25">
      <c r="A41" s="12" t="s">
        <v>446</v>
      </c>
      <c r="B41" s="12" t="s">
        <v>447</v>
      </c>
      <c r="C41" s="12" t="s">
        <v>448</v>
      </c>
      <c r="D41" s="12" t="s">
        <v>26</v>
      </c>
      <c r="E41" s="12" t="s">
        <v>26</v>
      </c>
      <c r="F41" s="12" t="s">
        <v>26</v>
      </c>
      <c r="G41" s="12" t="s">
        <v>445</v>
      </c>
      <c r="H41" s="12" t="s">
        <v>26</v>
      </c>
      <c r="I41" s="12" t="s">
        <v>26</v>
      </c>
      <c r="J41" s="12" t="s">
        <v>26</v>
      </c>
      <c r="K41" s="12" t="s">
        <v>26</v>
      </c>
      <c r="L41" s="12" t="s">
        <v>26</v>
      </c>
      <c r="M41" s="12" t="s">
        <v>26</v>
      </c>
      <c r="N41" s="12" t="s">
        <v>444</v>
      </c>
      <c r="O41" s="12" t="s">
        <v>43</v>
      </c>
      <c r="P41">
        <v>2</v>
      </c>
      <c r="Q41">
        <v>1</v>
      </c>
    </row>
    <row r="42" spans="1:17" x14ac:dyDescent="0.25">
      <c r="A42" s="12" t="s">
        <v>55</v>
      </c>
      <c r="B42" s="12" t="s">
        <v>60</v>
      </c>
      <c r="C42" s="12" t="s">
        <v>61</v>
      </c>
      <c r="D42" s="12" t="s">
        <v>26</v>
      </c>
      <c r="E42" s="12" t="s">
        <v>26</v>
      </c>
      <c r="F42" s="12" t="s">
        <v>26</v>
      </c>
      <c r="G42" s="12" t="s">
        <v>59</v>
      </c>
      <c r="H42" s="12" t="s">
        <v>62</v>
      </c>
      <c r="I42" s="12" t="s">
        <v>26</v>
      </c>
      <c r="J42" s="12" t="s">
        <v>26</v>
      </c>
      <c r="K42" s="12" t="s">
        <v>26</v>
      </c>
      <c r="L42" s="12" t="s">
        <v>26</v>
      </c>
      <c r="M42" s="12" t="s">
        <v>26</v>
      </c>
      <c r="N42" s="12" t="s">
        <v>58</v>
      </c>
      <c r="O42" s="12" t="s">
        <v>57</v>
      </c>
      <c r="P42">
        <v>2</v>
      </c>
      <c r="Q42">
        <v>1</v>
      </c>
    </row>
    <row r="43" spans="1:17" x14ac:dyDescent="0.25">
      <c r="A43" s="12" t="s">
        <v>196</v>
      </c>
      <c r="B43" s="12" t="s">
        <v>200</v>
      </c>
      <c r="C43" s="12" t="s">
        <v>201</v>
      </c>
      <c r="D43" s="12" t="s">
        <v>26</v>
      </c>
      <c r="E43" s="12" t="s">
        <v>26</v>
      </c>
      <c r="F43" s="12" t="s">
        <v>26</v>
      </c>
      <c r="G43" s="12" t="s">
        <v>199</v>
      </c>
      <c r="H43" s="12" t="s">
        <v>202</v>
      </c>
      <c r="I43" s="12" t="s">
        <v>26</v>
      </c>
      <c r="J43" s="12" t="s">
        <v>26</v>
      </c>
      <c r="K43" s="12" t="s">
        <v>26</v>
      </c>
      <c r="L43" s="12" t="s">
        <v>26</v>
      </c>
      <c r="M43" s="12" t="s">
        <v>26</v>
      </c>
      <c r="N43" s="12" t="s">
        <v>198</v>
      </c>
      <c r="O43" s="12" t="s">
        <v>19</v>
      </c>
      <c r="P43">
        <v>2</v>
      </c>
      <c r="Q43">
        <v>1</v>
      </c>
    </row>
    <row r="44" spans="1:17" x14ac:dyDescent="0.25">
      <c r="A44" s="12" t="s">
        <v>48</v>
      </c>
      <c r="B44" s="12" t="s">
        <v>52</v>
      </c>
      <c r="C44" s="12" t="s">
        <v>53</v>
      </c>
      <c r="D44" s="12" t="s">
        <v>26</v>
      </c>
      <c r="E44" s="12" t="s">
        <v>26</v>
      </c>
      <c r="F44" s="12" t="s">
        <v>26</v>
      </c>
      <c r="G44" s="12" t="s">
        <v>51</v>
      </c>
      <c r="H44" s="12" t="s">
        <v>54</v>
      </c>
      <c r="I44" s="12" t="s">
        <v>26</v>
      </c>
      <c r="J44" s="12" t="s">
        <v>26</v>
      </c>
      <c r="K44" s="12" t="s">
        <v>26</v>
      </c>
      <c r="L44" s="12" t="s">
        <v>26</v>
      </c>
      <c r="M44" s="12" t="s">
        <v>26</v>
      </c>
      <c r="N44" s="12" t="s">
        <v>50</v>
      </c>
      <c r="O44" s="12" t="s">
        <v>19</v>
      </c>
      <c r="P44">
        <v>2</v>
      </c>
      <c r="Q44">
        <v>1</v>
      </c>
    </row>
    <row r="45" spans="1:17" x14ac:dyDescent="0.25">
      <c r="A45" s="12" t="s">
        <v>389</v>
      </c>
      <c r="B45" s="12" t="s">
        <v>393</v>
      </c>
      <c r="C45" s="12" t="s">
        <v>394</v>
      </c>
      <c r="D45" s="12" t="s">
        <v>26</v>
      </c>
      <c r="E45" s="12" t="s">
        <v>26</v>
      </c>
      <c r="F45" s="12" t="s">
        <v>26</v>
      </c>
      <c r="G45" s="12" t="s">
        <v>392</v>
      </c>
      <c r="H45" s="12" t="s">
        <v>54</v>
      </c>
      <c r="I45" s="12" t="s">
        <v>26</v>
      </c>
      <c r="J45" s="12" t="s">
        <v>26</v>
      </c>
      <c r="K45" s="12" t="s">
        <v>26</v>
      </c>
      <c r="L45" s="12" t="s">
        <v>26</v>
      </c>
      <c r="M45" s="12" t="s">
        <v>26</v>
      </c>
      <c r="N45" s="12" t="s">
        <v>391</v>
      </c>
      <c r="O45" s="12" t="s">
        <v>19</v>
      </c>
      <c r="P45">
        <v>2</v>
      </c>
      <c r="Q45">
        <v>1</v>
      </c>
    </row>
    <row r="46" spans="1:17" x14ac:dyDescent="0.25">
      <c r="A46" s="12" t="s">
        <v>594</v>
      </c>
      <c r="B46" s="12" t="s">
        <v>595</v>
      </c>
      <c r="C46" s="12" t="s">
        <v>596</v>
      </c>
      <c r="D46" s="12" t="s">
        <v>26</v>
      </c>
      <c r="E46" s="12" t="s">
        <v>26</v>
      </c>
      <c r="F46" s="12" t="s">
        <v>26</v>
      </c>
      <c r="G46" s="12" t="s">
        <v>593</v>
      </c>
      <c r="H46" s="12" t="s">
        <v>24</v>
      </c>
      <c r="I46" s="12" t="s">
        <v>26</v>
      </c>
      <c r="J46" s="12" t="s">
        <v>26</v>
      </c>
      <c r="K46" s="12" t="s">
        <v>26</v>
      </c>
      <c r="L46" s="12" t="s">
        <v>26</v>
      </c>
      <c r="M46" s="12" t="s">
        <v>26</v>
      </c>
      <c r="N46" s="12" t="s">
        <v>592</v>
      </c>
      <c r="O46" s="12" t="s">
        <v>43</v>
      </c>
      <c r="P46">
        <v>4</v>
      </c>
      <c r="Q46">
        <v>1</v>
      </c>
    </row>
    <row r="47" spans="1:17" x14ac:dyDescent="0.25">
      <c r="A47" s="12" t="s">
        <v>27</v>
      </c>
      <c r="B47" s="12" t="s">
        <v>32</v>
      </c>
      <c r="C47" s="12" t="s">
        <v>33</v>
      </c>
      <c r="D47" s="12" t="s">
        <v>26</v>
      </c>
      <c r="E47" s="12" t="s">
        <v>26</v>
      </c>
      <c r="F47" s="12" t="s">
        <v>26</v>
      </c>
      <c r="G47" s="12" t="s">
        <v>31</v>
      </c>
      <c r="H47" s="12" t="s">
        <v>24</v>
      </c>
      <c r="I47" s="12" t="s">
        <v>26</v>
      </c>
      <c r="J47" s="12" t="s">
        <v>26</v>
      </c>
      <c r="K47" s="12" t="s">
        <v>26</v>
      </c>
      <c r="L47" s="12" t="s">
        <v>26</v>
      </c>
      <c r="M47" s="12" t="s">
        <v>26</v>
      </c>
      <c r="N47" s="12" t="s">
        <v>30</v>
      </c>
      <c r="O47" s="12" t="s">
        <v>29</v>
      </c>
      <c r="P47">
        <v>3</v>
      </c>
      <c r="Q47">
        <v>6</v>
      </c>
    </row>
    <row r="48" spans="1:17" x14ac:dyDescent="0.25">
      <c r="A48" s="12" t="s">
        <v>2442</v>
      </c>
      <c r="B48" s="12" t="s">
        <v>2443</v>
      </c>
      <c r="C48" s="12" t="s">
        <v>568</v>
      </c>
      <c r="D48" s="12" t="s">
        <v>26</v>
      </c>
      <c r="E48" s="12" t="s">
        <v>26</v>
      </c>
      <c r="F48" s="12" t="s">
        <v>26</v>
      </c>
      <c r="G48" s="12" t="s">
        <v>2444</v>
      </c>
      <c r="H48" s="12" t="s">
        <v>26</v>
      </c>
      <c r="I48" s="12" t="s">
        <v>2445</v>
      </c>
      <c r="J48" s="12" t="s">
        <v>2437</v>
      </c>
      <c r="K48" s="12" t="s">
        <v>26</v>
      </c>
      <c r="L48" s="12" t="s">
        <v>26</v>
      </c>
      <c r="M48" s="12" t="s">
        <v>26</v>
      </c>
      <c r="N48" s="12" t="s">
        <v>2432</v>
      </c>
      <c r="O48" s="12" t="s">
        <v>26</v>
      </c>
      <c r="P48">
        <v>5</v>
      </c>
      <c r="Q48">
        <v>8</v>
      </c>
    </row>
    <row r="49" spans="1:17" x14ac:dyDescent="0.25">
      <c r="A49" s="12" t="s">
        <v>254</v>
      </c>
      <c r="B49" s="12" t="s">
        <v>2427</v>
      </c>
      <c r="C49" s="12" t="s">
        <v>2428</v>
      </c>
      <c r="D49" s="12" t="s">
        <v>26</v>
      </c>
      <c r="E49" s="12" t="s">
        <v>26</v>
      </c>
      <c r="F49" s="12" t="s">
        <v>26</v>
      </c>
      <c r="G49" s="12" t="s">
        <v>250</v>
      </c>
      <c r="H49" s="12" t="s">
        <v>26</v>
      </c>
      <c r="I49" s="12" t="s">
        <v>26</v>
      </c>
      <c r="J49" s="12" t="s">
        <v>26</v>
      </c>
      <c r="K49" s="12" t="s">
        <v>26</v>
      </c>
      <c r="L49" s="12" t="s">
        <v>26</v>
      </c>
      <c r="M49" s="12" t="s">
        <v>26</v>
      </c>
      <c r="N49" s="12" t="s">
        <v>249</v>
      </c>
      <c r="O49" s="12" t="s">
        <v>248</v>
      </c>
      <c r="P49">
        <v>2</v>
      </c>
      <c r="Q49">
        <v>1</v>
      </c>
    </row>
    <row r="50" spans="1:17" x14ac:dyDescent="0.25">
      <c r="A50" s="12" t="s">
        <v>72</v>
      </c>
      <c r="B50" s="12" t="s">
        <v>76</v>
      </c>
      <c r="C50" s="12" t="s">
        <v>77</v>
      </c>
      <c r="D50" s="12" t="s">
        <v>26</v>
      </c>
      <c r="E50" s="12" t="s">
        <v>26</v>
      </c>
      <c r="F50" s="12" t="s">
        <v>26</v>
      </c>
      <c r="G50" s="12" t="s">
        <v>75</v>
      </c>
      <c r="H50" s="12" t="s">
        <v>78</v>
      </c>
      <c r="I50" s="12" t="s">
        <v>26</v>
      </c>
      <c r="J50" s="12" t="s">
        <v>26</v>
      </c>
      <c r="K50" s="12" t="s">
        <v>26</v>
      </c>
      <c r="L50" s="12" t="s">
        <v>26</v>
      </c>
      <c r="M50" s="12" t="s">
        <v>26</v>
      </c>
      <c r="N50" s="12" t="s">
        <v>74</v>
      </c>
      <c r="O50" s="12" t="s">
        <v>29</v>
      </c>
      <c r="P50">
        <v>2</v>
      </c>
      <c r="Q50">
        <v>3</v>
      </c>
    </row>
    <row r="51" spans="1:17" x14ac:dyDescent="0.25">
      <c r="A51" s="12" t="s">
        <v>433</v>
      </c>
      <c r="B51" s="12" t="s">
        <v>2427</v>
      </c>
      <c r="C51" s="12" t="s">
        <v>2428</v>
      </c>
      <c r="D51" s="12" t="s">
        <v>26</v>
      </c>
      <c r="E51" s="12" t="s">
        <v>26</v>
      </c>
      <c r="F51" s="12" t="s">
        <v>26</v>
      </c>
      <c r="G51" s="12" t="s">
        <v>427</v>
      </c>
      <c r="H51" s="12" t="s">
        <v>26</v>
      </c>
      <c r="I51" s="12" t="s">
        <v>26</v>
      </c>
      <c r="J51" s="12" t="s">
        <v>26</v>
      </c>
      <c r="K51" s="12" t="s">
        <v>26</v>
      </c>
      <c r="L51" s="12" t="s">
        <v>26</v>
      </c>
      <c r="M51" s="12" t="s">
        <v>26</v>
      </c>
      <c r="N51" s="12" t="s">
        <v>426</v>
      </c>
      <c r="O51" s="12" t="s">
        <v>43</v>
      </c>
      <c r="P51">
        <v>2</v>
      </c>
      <c r="Q51">
        <v>1</v>
      </c>
    </row>
    <row r="52" spans="1:17" x14ac:dyDescent="0.25">
      <c r="A52" s="12" t="s">
        <v>339</v>
      </c>
      <c r="B52" s="12" t="s">
        <v>2427</v>
      </c>
      <c r="C52" s="12" t="s">
        <v>2428</v>
      </c>
      <c r="D52" s="12" t="s">
        <v>26</v>
      </c>
      <c r="E52" s="12" t="s">
        <v>26</v>
      </c>
      <c r="F52" s="12" t="s">
        <v>26</v>
      </c>
      <c r="G52" s="12" t="s">
        <v>335</v>
      </c>
      <c r="H52" s="12" t="s">
        <v>26</v>
      </c>
      <c r="I52" s="12" t="s">
        <v>26</v>
      </c>
      <c r="J52" s="12" t="s">
        <v>26</v>
      </c>
      <c r="K52" s="12" t="s">
        <v>26</v>
      </c>
      <c r="L52" s="12" t="s">
        <v>26</v>
      </c>
      <c r="M52" s="12" t="s">
        <v>26</v>
      </c>
      <c r="N52" s="12" t="s">
        <v>330</v>
      </c>
      <c r="O52" s="12" t="s">
        <v>43</v>
      </c>
      <c r="P52">
        <v>2</v>
      </c>
      <c r="Q52">
        <v>4</v>
      </c>
    </row>
    <row r="53" spans="1:17" x14ac:dyDescent="0.25">
      <c r="A53" s="12" t="s">
        <v>528</v>
      </c>
      <c r="B53" s="12" t="s">
        <v>530</v>
      </c>
      <c r="C53" s="12" t="s">
        <v>531</v>
      </c>
      <c r="D53" s="12" t="s">
        <v>2446</v>
      </c>
      <c r="E53" s="12" t="s">
        <v>1068</v>
      </c>
      <c r="F53" s="12" t="s">
        <v>26</v>
      </c>
      <c r="G53" s="12" t="s">
        <v>529</v>
      </c>
      <c r="H53" s="12" t="s">
        <v>54</v>
      </c>
      <c r="I53" s="12" t="s">
        <v>26</v>
      </c>
      <c r="J53" s="12" t="s">
        <v>26</v>
      </c>
      <c r="K53" s="12" t="s">
        <v>26</v>
      </c>
      <c r="L53" s="12" t="s">
        <v>26</v>
      </c>
      <c r="M53" s="12" t="s">
        <v>26</v>
      </c>
      <c r="N53" s="12" t="s">
        <v>522</v>
      </c>
      <c r="O53" s="12" t="s">
        <v>19</v>
      </c>
      <c r="P53">
        <v>2</v>
      </c>
      <c r="Q53">
        <v>1</v>
      </c>
    </row>
    <row r="54" spans="1:17" x14ac:dyDescent="0.25">
      <c r="A54" s="12" t="s">
        <v>559</v>
      </c>
      <c r="B54" s="12" t="s">
        <v>2427</v>
      </c>
      <c r="C54" s="12" t="s">
        <v>2428</v>
      </c>
      <c r="D54" s="12" t="s">
        <v>26</v>
      </c>
      <c r="E54" s="12" t="s">
        <v>26</v>
      </c>
      <c r="F54" s="12" t="s">
        <v>26</v>
      </c>
      <c r="G54" s="12" t="s">
        <v>562</v>
      </c>
      <c r="H54" s="12" t="s">
        <v>26</v>
      </c>
      <c r="I54" s="12" t="s">
        <v>26</v>
      </c>
      <c r="J54" s="12" t="s">
        <v>26</v>
      </c>
      <c r="K54" s="12" t="s">
        <v>26</v>
      </c>
      <c r="L54" s="12" t="s">
        <v>26</v>
      </c>
      <c r="M54" s="12" t="s">
        <v>26</v>
      </c>
      <c r="N54" s="12" t="s">
        <v>561</v>
      </c>
      <c r="O54" s="12" t="s">
        <v>29</v>
      </c>
      <c r="P54">
        <v>4</v>
      </c>
      <c r="Q54">
        <v>1</v>
      </c>
    </row>
    <row r="55" spans="1:17" x14ac:dyDescent="0.25">
      <c r="A55" s="12" t="s">
        <v>100</v>
      </c>
      <c r="B55" s="12" t="s">
        <v>2427</v>
      </c>
      <c r="C55" s="12" t="s">
        <v>2428</v>
      </c>
      <c r="D55" s="12" t="s">
        <v>26</v>
      </c>
      <c r="E55" s="12" t="s">
        <v>26</v>
      </c>
      <c r="F55" s="12" t="s">
        <v>26</v>
      </c>
      <c r="G55" s="12" t="s">
        <v>96</v>
      </c>
      <c r="H55" s="12" t="s">
        <v>26</v>
      </c>
      <c r="I55" s="12" t="s">
        <v>26</v>
      </c>
      <c r="J55" s="12" t="s">
        <v>26</v>
      </c>
      <c r="K55" s="12" t="s">
        <v>26</v>
      </c>
      <c r="L55" s="12" t="s">
        <v>26</v>
      </c>
      <c r="M55" s="12" t="s">
        <v>26</v>
      </c>
      <c r="N55" s="12" t="s">
        <v>95</v>
      </c>
      <c r="O55" s="12" t="s">
        <v>101</v>
      </c>
      <c r="P55">
        <v>2</v>
      </c>
      <c r="Q55">
        <v>3</v>
      </c>
    </row>
    <row r="56" spans="1:17" x14ac:dyDescent="0.25">
      <c r="A56" s="12" t="s">
        <v>606</v>
      </c>
      <c r="B56" s="12" t="s">
        <v>320</v>
      </c>
      <c r="C56" s="12" t="s">
        <v>608</v>
      </c>
      <c r="D56" s="12" t="s">
        <v>26</v>
      </c>
      <c r="E56" s="12" t="s">
        <v>26</v>
      </c>
      <c r="F56" s="12" t="s">
        <v>26</v>
      </c>
      <c r="G56" s="12" t="s">
        <v>605</v>
      </c>
      <c r="H56" s="12" t="s">
        <v>185</v>
      </c>
      <c r="I56" s="12" t="s">
        <v>26</v>
      </c>
      <c r="J56" s="12" t="s">
        <v>26</v>
      </c>
      <c r="K56" s="12" t="s">
        <v>26</v>
      </c>
      <c r="L56" s="12" t="s">
        <v>26</v>
      </c>
      <c r="M56" s="12" t="s">
        <v>26</v>
      </c>
      <c r="N56" s="12" t="s">
        <v>604</v>
      </c>
      <c r="O56" s="12" t="s">
        <v>607</v>
      </c>
      <c r="P56">
        <v>3</v>
      </c>
      <c r="Q56">
        <v>7</v>
      </c>
    </row>
    <row r="57" spans="1:17" x14ac:dyDescent="0.25">
      <c r="A57" s="12" t="s">
        <v>25</v>
      </c>
      <c r="B57" s="12" t="s">
        <v>22</v>
      </c>
      <c r="C57" s="12" t="s">
        <v>2497</v>
      </c>
      <c r="D57" s="12" t="s">
        <v>2498</v>
      </c>
      <c r="E57" s="12" t="s">
        <v>26</v>
      </c>
      <c r="F57" s="12" t="s">
        <v>26</v>
      </c>
      <c r="G57" s="12" t="s">
        <v>21</v>
      </c>
      <c r="H57" s="12" t="s">
        <v>24</v>
      </c>
      <c r="I57" s="12" t="s">
        <v>2447</v>
      </c>
      <c r="J57" s="12" t="s">
        <v>2437</v>
      </c>
      <c r="K57" s="12" t="s">
        <v>26</v>
      </c>
      <c r="L57" s="12" t="s">
        <v>26</v>
      </c>
      <c r="M57" s="12" t="s">
        <v>26</v>
      </c>
      <c r="N57" s="12" t="s">
        <v>20</v>
      </c>
      <c r="O57" s="12" t="s">
        <v>19</v>
      </c>
      <c r="P57">
        <v>4</v>
      </c>
      <c r="Q57">
        <v>1</v>
      </c>
    </row>
    <row r="58" spans="1:17" x14ac:dyDescent="0.25">
      <c r="A58" s="12" t="s">
        <v>79</v>
      </c>
      <c r="B58" s="12" t="s">
        <v>83</v>
      </c>
      <c r="C58" s="12" t="s">
        <v>84</v>
      </c>
      <c r="D58" s="12" t="s">
        <v>26</v>
      </c>
      <c r="E58" s="12" t="s">
        <v>26</v>
      </c>
      <c r="F58" s="12" t="s">
        <v>26</v>
      </c>
      <c r="G58" s="12" t="s">
        <v>82</v>
      </c>
      <c r="H58" s="12" t="s">
        <v>85</v>
      </c>
      <c r="I58" s="12" t="s">
        <v>26</v>
      </c>
      <c r="J58" s="12" t="s">
        <v>26</v>
      </c>
      <c r="K58" s="12" t="s">
        <v>26</v>
      </c>
      <c r="L58" s="12" t="s">
        <v>26</v>
      </c>
      <c r="M58" s="12" t="s">
        <v>26</v>
      </c>
      <c r="N58" s="12" t="s">
        <v>81</v>
      </c>
      <c r="O58" s="12" t="s">
        <v>29</v>
      </c>
      <c r="P58">
        <v>2</v>
      </c>
      <c r="Q58">
        <v>1</v>
      </c>
    </row>
    <row r="59" spans="1:17" x14ac:dyDescent="0.25">
      <c r="A59" s="12" t="s">
        <v>296</v>
      </c>
      <c r="B59" s="12" t="s">
        <v>2427</v>
      </c>
      <c r="C59" s="12" t="s">
        <v>2428</v>
      </c>
      <c r="D59" s="12" t="s">
        <v>26</v>
      </c>
      <c r="E59" s="12" t="s">
        <v>26</v>
      </c>
      <c r="F59" s="12" t="s">
        <v>26</v>
      </c>
      <c r="G59" s="12" t="s">
        <v>293</v>
      </c>
      <c r="H59" s="12" t="s">
        <v>26</v>
      </c>
      <c r="I59" s="12" t="s">
        <v>26</v>
      </c>
      <c r="J59" s="12" t="s">
        <v>26</v>
      </c>
      <c r="K59" s="12" t="s">
        <v>26</v>
      </c>
      <c r="L59" s="12" t="s">
        <v>26</v>
      </c>
      <c r="M59" s="12" t="s">
        <v>26</v>
      </c>
      <c r="N59" s="12" t="s">
        <v>292</v>
      </c>
      <c r="O59" s="12" t="s">
        <v>291</v>
      </c>
      <c r="P59">
        <v>2</v>
      </c>
      <c r="Q59">
        <v>1</v>
      </c>
    </row>
    <row r="60" spans="1:17" x14ac:dyDescent="0.25">
      <c r="A60" s="12" t="s">
        <v>415</v>
      </c>
      <c r="B60" s="12" t="s">
        <v>416</v>
      </c>
      <c r="C60" s="12" t="s">
        <v>417</v>
      </c>
      <c r="D60" s="12" t="s">
        <v>26</v>
      </c>
      <c r="E60" s="12" t="s">
        <v>26</v>
      </c>
      <c r="F60" s="12" t="s">
        <v>26</v>
      </c>
      <c r="G60" s="12" t="s">
        <v>410</v>
      </c>
      <c r="H60" s="12" t="s">
        <v>85</v>
      </c>
      <c r="I60" s="12" t="s">
        <v>26</v>
      </c>
      <c r="J60" s="12" t="s">
        <v>26</v>
      </c>
      <c r="K60" s="12" t="s">
        <v>26</v>
      </c>
      <c r="L60" s="12" t="s">
        <v>26</v>
      </c>
      <c r="M60" s="12" t="s">
        <v>26</v>
      </c>
      <c r="N60" s="12" t="s">
        <v>409</v>
      </c>
      <c r="O60" s="12" t="s">
        <v>36</v>
      </c>
      <c r="P60">
        <v>2</v>
      </c>
      <c r="Q60">
        <v>2</v>
      </c>
    </row>
    <row r="61" spans="1:17" x14ac:dyDescent="0.25">
      <c r="A61" s="12" t="s">
        <v>576</v>
      </c>
      <c r="B61" s="12" t="s">
        <v>580</v>
      </c>
      <c r="C61" s="12" t="s">
        <v>581</v>
      </c>
      <c r="D61" s="12" t="s">
        <v>26</v>
      </c>
      <c r="E61" s="12" t="s">
        <v>26</v>
      </c>
      <c r="F61" s="12" t="s">
        <v>26</v>
      </c>
      <c r="G61" s="12" t="s">
        <v>579</v>
      </c>
      <c r="H61" s="12" t="s">
        <v>582</v>
      </c>
      <c r="I61" s="12" t="s">
        <v>26</v>
      </c>
      <c r="J61" s="12" t="s">
        <v>26</v>
      </c>
      <c r="K61" s="12" t="s">
        <v>26</v>
      </c>
      <c r="L61" s="12" t="s">
        <v>26</v>
      </c>
      <c r="M61" s="12" t="s">
        <v>26</v>
      </c>
      <c r="N61" s="12" t="s">
        <v>578</v>
      </c>
      <c r="O61" s="12" t="s">
        <v>19</v>
      </c>
      <c r="P61">
        <v>2</v>
      </c>
      <c r="Q61">
        <v>26</v>
      </c>
    </row>
    <row r="62" spans="1:17" x14ac:dyDescent="0.25">
      <c r="A62" s="12" t="s">
        <v>220</v>
      </c>
      <c r="B62" s="12" t="s">
        <v>221</v>
      </c>
      <c r="C62" s="12" t="s">
        <v>222</v>
      </c>
      <c r="D62" s="12" t="s">
        <v>26</v>
      </c>
      <c r="E62" s="12" t="s">
        <v>26</v>
      </c>
      <c r="F62" s="12" t="s">
        <v>26</v>
      </c>
      <c r="G62" s="12" t="s">
        <v>219</v>
      </c>
      <c r="H62" s="12" t="s">
        <v>177</v>
      </c>
      <c r="I62" s="12" t="s">
        <v>26</v>
      </c>
      <c r="J62" s="12" t="s">
        <v>26</v>
      </c>
      <c r="K62" s="12" t="s">
        <v>26</v>
      </c>
      <c r="L62" s="12" t="s">
        <v>26</v>
      </c>
      <c r="M62" s="12" t="s">
        <v>26</v>
      </c>
      <c r="N62" s="12" t="s">
        <v>214</v>
      </c>
      <c r="O62" s="12" t="s">
        <v>19</v>
      </c>
      <c r="P62">
        <v>2</v>
      </c>
      <c r="Q62">
        <v>1</v>
      </c>
    </row>
    <row r="63" spans="1:17" x14ac:dyDescent="0.25">
      <c r="A63" s="12" t="s">
        <v>186</v>
      </c>
      <c r="B63" s="12" t="s">
        <v>191</v>
      </c>
      <c r="C63" s="12" t="s">
        <v>192</v>
      </c>
      <c r="D63" s="12" t="s">
        <v>26</v>
      </c>
      <c r="E63" s="12" t="s">
        <v>26</v>
      </c>
      <c r="F63" s="12" t="s">
        <v>26</v>
      </c>
      <c r="G63" s="12" t="s">
        <v>190</v>
      </c>
      <c r="H63" s="12" t="s">
        <v>193</v>
      </c>
      <c r="I63" s="12" t="s">
        <v>26</v>
      </c>
      <c r="J63" s="12" t="s">
        <v>26</v>
      </c>
      <c r="K63" s="12" t="s">
        <v>26</v>
      </c>
      <c r="L63" s="12" t="s">
        <v>26</v>
      </c>
      <c r="M63" s="12" t="s">
        <v>26</v>
      </c>
      <c r="N63" s="12" t="s">
        <v>189</v>
      </c>
      <c r="O63" s="12" t="s">
        <v>188</v>
      </c>
      <c r="P63">
        <v>2</v>
      </c>
      <c r="Q63">
        <v>5</v>
      </c>
    </row>
    <row r="64" spans="1:17" x14ac:dyDescent="0.25">
      <c r="A64" s="12" t="s">
        <v>657</v>
      </c>
      <c r="B64" s="12" t="s">
        <v>1151</v>
      </c>
      <c r="C64" s="12" t="s">
        <v>1152</v>
      </c>
      <c r="D64" s="12" t="s">
        <v>26</v>
      </c>
      <c r="E64" s="12" t="s">
        <v>26</v>
      </c>
      <c r="F64" s="12" t="s">
        <v>26</v>
      </c>
      <c r="G64" s="12" t="s">
        <v>658</v>
      </c>
      <c r="H64" s="12" t="s">
        <v>26</v>
      </c>
      <c r="I64" s="12" t="s">
        <v>26</v>
      </c>
      <c r="J64" s="12" t="s">
        <v>26</v>
      </c>
      <c r="K64" s="12" t="s">
        <v>26</v>
      </c>
      <c r="L64" s="12" t="s">
        <v>26</v>
      </c>
      <c r="M64" s="12" t="s">
        <v>26</v>
      </c>
      <c r="N64" s="12" t="s">
        <v>653</v>
      </c>
      <c r="O64" s="12" t="s">
        <v>213</v>
      </c>
      <c r="P64">
        <v>2</v>
      </c>
      <c r="Q64">
        <v>1</v>
      </c>
    </row>
    <row r="65" spans="1:17" x14ac:dyDescent="0.25">
      <c r="A65" s="12" t="s">
        <v>492</v>
      </c>
      <c r="B65" s="12" t="s">
        <v>1747</v>
      </c>
      <c r="C65" s="12" t="s">
        <v>1748</v>
      </c>
      <c r="D65" s="12" t="s">
        <v>26</v>
      </c>
      <c r="E65" s="12" t="s">
        <v>26</v>
      </c>
      <c r="F65" s="12" t="s">
        <v>26</v>
      </c>
      <c r="G65" s="12" t="s">
        <v>495</v>
      </c>
      <c r="H65" s="12" t="s">
        <v>24</v>
      </c>
      <c r="I65" s="12" t="s">
        <v>2447</v>
      </c>
      <c r="J65" s="12" t="s">
        <v>2437</v>
      </c>
      <c r="K65" s="12" t="s">
        <v>26</v>
      </c>
      <c r="L65" s="12" t="s">
        <v>26</v>
      </c>
      <c r="M65" s="12" t="s">
        <v>26</v>
      </c>
      <c r="N65" s="12" t="s">
        <v>494</v>
      </c>
      <c r="O65" s="12" t="s">
        <v>36</v>
      </c>
      <c r="P65">
        <v>2</v>
      </c>
      <c r="Q65">
        <v>6</v>
      </c>
    </row>
    <row r="66" spans="1:17" x14ac:dyDescent="0.25">
      <c r="A66" s="12" t="s">
        <v>2448</v>
      </c>
      <c r="B66" s="12" t="s">
        <v>2449</v>
      </c>
      <c r="C66" s="12" t="s">
        <v>2450</v>
      </c>
      <c r="D66" s="12" t="s">
        <v>26</v>
      </c>
      <c r="E66" s="12" t="s">
        <v>2451</v>
      </c>
      <c r="F66" s="12" t="s">
        <v>26</v>
      </c>
      <c r="G66" s="12" t="s">
        <v>2431</v>
      </c>
      <c r="H66" s="12" t="s">
        <v>253</v>
      </c>
      <c r="I66" s="12" t="s">
        <v>26</v>
      </c>
      <c r="J66" s="12" t="s">
        <v>26</v>
      </c>
      <c r="K66" s="12" t="s">
        <v>26</v>
      </c>
      <c r="L66" s="12" t="s">
        <v>2452</v>
      </c>
      <c r="M66" s="12" t="s">
        <v>26</v>
      </c>
      <c r="N66" s="12" t="s">
        <v>2432</v>
      </c>
      <c r="O66" s="12" t="s">
        <v>26</v>
      </c>
      <c r="P66">
        <v>4</v>
      </c>
      <c r="Q66">
        <v>1</v>
      </c>
    </row>
    <row r="67" spans="1:17" x14ac:dyDescent="0.25">
      <c r="A67" s="12" t="s">
        <v>411</v>
      </c>
      <c r="B67" s="12" t="s">
        <v>412</v>
      </c>
      <c r="C67" s="12" t="s">
        <v>413</v>
      </c>
      <c r="D67" s="12" t="s">
        <v>26</v>
      </c>
      <c r="E67" s="12" t="s">
        <v>26</v>
      </c>
      <c r="F67" s="12" t="s">
        <v>26</v>
      </c>
      <c r="G67" s="12" t="s">
        <v>410</v>
      </c>
      <c r="H67" s="12" t="s">
        <v>414</v>
      </c>
      <c r="I67" s="12" t="s">
        <v>26</v>
      </c>
      <c r="J67" s="12" t="s">
        <v>26</v>
      </c>
      <c r="K67" s="12" t="s">
        <v>26</v>
      </c>
      <c r="L67" s="12" t="s">
        <v>26</v>
      </c>
      <c r="M67" s="12" t="s">
        <v>26</v>
      </c>
      <c r="N67" s="12" t="s">
        <v>409</v>
      </c>
      <c r="O67" s="12" t="s">
        <v>19</v>
      </c>
      <c r="P67">
        <v>3</v>
      </c>
      <c r="Q67">
        <v>7</v>
      </c>
    </row>
    <row r="68" spans="1:17" x14ac:dyDescent="0.25">
      <c r="A68" s="12" t="s">
        <v>34</v>
      </c>
      <c r="B68" s="12" t="s">
        <v>39</v>
      </c>
      <c r="C68" s="12" t="s">
        <v>40</v>
      </c>
      <c r="D68" s="12" t="s">
        <v>26</v>
      </c>
      <c r="E68" s="12" t="s">
        <v>26</v>
      </c>
      <c r="F68" s="12" t="s">
        <v>26</v>
      </c>
      <c r="G68" s="12" t="s">
        <v>38</v>
      </c>
      <c r="H68" s="12" t="s">
        <v>26</v>
      </c>
      <c r="I68" s="12" t="s">
        <v>26</v>
      </c>
      <c r="J68" s="12" t="s">
        <v>26</v>
      </c>
      <c r="K68" s="12" t="s">
        <v>26</v>
      </c>
      <c r="L68" s="12" t="s">
        <v>26</v>
      </c>
      <c r="M68" s="12" t="s">
        <v>26</v>
      </c>
      <c r="N68" s="12" t="s">
        <v>37</v>
      </c>
      <c r="O68" s="12" t="s">
        <v>36</v>
      </c>
      <c r="P68">
        <v>2</v>
      </c>
      <c r="Q68">
        <v>1</v>
      </c>
    </row>
    <row r="69" spans="1:17" x14ac:dyDescent="0.25">
      <c r="A69" s="12" t="s">
        <v>2217</v>
      </c>
      <c r="B69" s="12" t="s">
        <v>642</v>
      </c>
      <c r="C69" s="12" t="s">
        <v>2196</v>
      </c>
      <c r="D69" s="12" t="s">
        <v>2453</v>
      </c>
      <c r="E69" s="12" t="s">
        <v>26</v>
      </c>
      <c r="F69" s="12" t="s">
        <v>26</v>
      </c>
      <c r="G69" s="12" t="s">
        <v>2023</v>
      </c>
      <c r="H69" s="12" t="s">
        <v>24</v>
      </c>
      <c r="I69" s="12" t="s">
        <v>26</v>
      </c>
      <c r="J69" s="12" t="s">
        <v>26</v>
      </c>
      <c r="K69" s="12" t="s">
        <v>26</v>
      </c>
      <c r="L69" s="12" t="s">
        <v>26</v>
      </c>
      <c r="M69" s="12" t="s">
        <v>26</v>
      </c>
      <c r="N69" s="12" t="s">
        <v>2432</v>
      </c>
      <c r="O69" s="12" t="s">
        <v>2401</v>
      </c>
      <c r="P69">
        <v>2</v>
      </c>
      <c r="Q69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E5BD6-ACF6-457D-AACA-583A897C0F8E}">
  <dimension ref="A1:S29"/>
  <sheetViews>
    <sheetView workbookViewId="0">
      <selection activeCell="A31" sqref="A31"/>
    </sheetView>
  </sheetViews>
  <sheetFormatPr defaultRowHeight="15" x14ac:dyDescent="0.25"/>
  <cols>
    <col min="1" max="1" width="31.7109375" bestFit="1" customWidth="1"/>
    <col min="2" max="2" width="12.85546875" bestFit="1" customWidth="1"/>
    <col min="3" max="3" width="20.5703125" bestFit="1" customWidth="1"/>
    <col min="4" max="4" width="54.85546875" bestFit="1" customWidth="1"/>
    <col min="5" max="5" width="16.85546875" bestFit="1" customWidth="1"/>
    <col min="6" max="6" width="10.7109375" bestFit="1" customWidth="1"/>
    <col min="7" max="7" width="31.140625" bestFit="1" customWidth="1"/>
    <col min="8" max="8" width="43.28515625" bestFit="1" customWidth="1"/>
    <col min="9" max="9" width="16" bestFit="1" customWidth="1"/>
    <col min="10" max="10" width="13.28515625" bestFit="1" customWidth="1"/>
    <col min="11" max="11" width="11" bestFit="1" customWidth="1"/>
    <col min="12" max="12" width="17.140625" bestFit="1" customWidth="1"/>
    <col min="13" max="13" width="13.28515625" bestFit="1" customWidth="1"/>
    <col min="14" max="14" width="16.140625" bestFit="1" customWidth="1"/>
    <col min="15" max="15" width="29" bestFit="1" customWidth="1"/>
    <col min="16" max="16" width="17.140625" bestFit="1" customWidth="1"/>
    <col min="17" max="17" width="81.140625" bestFit="1" customWidth="1"/>
    <col min="18" max="18" width="8.28515625" bestFit="1" customWidth="1"/>
    <col min="19" max="19" width="38.5703125" bestFit="1" customWidth="1"/>
  </cols>
  <sheetData>
    <row r="1" spans="1:19" x14ac:dyDescent="0.25">
      <c r="A1" t="s">
        <v>2414</v>
      </c>
      <c r="B1" t="s">
        <v>2415</v>
      </c>
      <c r="C1" t="s">
        <v>2416</v>
      </c>
      <c r="D1" t="s">
        <v>1188</v>
      </c>
      <c r="E1" t="s">
        <v>2417</v>
      </c>
      <c r="F1" t="s">
        <v>2418</v>
      </c>
      <c r="G1" t="s">
        <v>5</v>
      </c>
      <c r="H1" t="s">
        <v>2419</v>
      </c>
      <c r="I1" t="s">
        <v>2420</v>
      </c>
      <c r="J1" t="s">
        <v>2421</v>
      </c>
      <c r="K1" t="s">
        <v>2422</v>
      </c>
      <c r="L1" t="s">
        <v>2423</v>
      </c>
      <c r="M1" t="s">
        <v>2050</v>
      </c>
      <c r="N1" t="s">
        <v>2424</v>
      </c>
      <c r="O1" t="s">
        <v>3</v>
      </c>
      <c r="P1" t="s">
        <v>2425</v>
      </c>
      <c r="Q1" t="s">
        <v>2500</v>
      </c>
      <c r="R1" t="s">
        <v>2501</v>
      </c>
      <c r="S1" t="s">
        <v>2461</v>
      </c>
    </row>
    <row r="2" spans="1:19" x14ac:dyDescent="0.25">
      <c r="A2" s="12" t="s">
        <v>246</v>
      </c>
      <c r="B2" s="12" t="s">
        <v>251</v>
      </c>
      <c r="C2" s="12" t="s">
        <v>252</v>
      </c>
      <c r="D2" s="12" t="s">
        <v>26</v>
      </c>
      <c r="E2" s="12" t="s">
        <v>26</v>
      </c>
      <c r="F2" s="12" t="s">
        <v>26</v>
      </c>
      <c r="G2" s="12" t="s">
        <v>250</v>
      </c>
      <c r="H2" s="12" t="s">
        <v>253</v>
      </c>
      <c r="I2" s="12" t="s">
        <v>26</v>
      </c>
      <c r="J2" s="12" t="s">
        <v>26</v>
      </c>
      <c r="K2" s="12" t="s">
        <v>26</v>
      </c>
      <c r="L2" s="12" t="s">
        <v>26</v>
      </c>
      <c r="M2" s="12" t="s">
        <v>26</v>
      </c>
      <c r="N2" s="12" t="s">
        <v>249</v>
      </c>
      <c r="O2" s="12" t="s">
        <v>248</v>
      </c>
      <c r="P2">
        <v>3</v>
      </c>
      <c r="Q2" s="12" t="s">
        <v>2503</v>
      </c>
      <c r="R2">
        <v>1</v>
      </c>
      <c r="S2" s="12" t="str">
        <f>Clicks[[#This Row],[First Name]]&amp;"^"&amp;Clicks[[#This Row],[Last Name]]&amp;"^"&amp;Clicks[[#This Row],[Tail Number]]</f>
        <v>Alicia^Pineda^N553CB</v>
      </c>
    </row>
    <row r="3" spans="1:19" x14ac:dyDescent="0.25">
      <c r="A3" s="12" t="s">
        <v>2433</v>
      </c>
      <c r="B3" s="12" t="s">
        <v>2434</v>
      </c>
      <c r="C3" s="12" t="s">
        <v>2435</v>
      </c>
      <c r="D3" s="12" t="s">
        <v>2436</v>
      </c>
      <c r="E3" s="12" t="s">
        <v>26</v>
      </c>
      <c r="F3" s="12" t="s">
        <v>26</v>
      </c>
      <c r="G3" s="12" t="s">
        <v>159</v>
      </c>
      <c r="H3" s="12" t="s">
        <v>481</v>
      </c>
      <c r="I3" s="12" t="s">
        <v>26</v>
      </c>
      <c r="J3" s="12" t="s">
        <v>26</v>
      </c>
      <c r="K3" s="12" t="s">
        <v>26</v>
      </c>
      <c r="L3" s="12" t="s">
        <v>26</v>
      </c>
      <c r="M3" s="12" t="s">
        <v>2437</v>
      </c>
      <c r="N3" s="12" t="s">
        <v>152</v>
      </c>
      <c r="O3" s="12" t="s">
        <v>43</v>
      </c>
      <c r="P3">
        <v>4</v>
      </c>
      <c r="Q3" s="12" t="s">
        <v>2502</v>
      </c>
      <c r="R3">
        <v>1</v>
      </c>
      <c r="S3" s="12" t="str">
        <f>Clicks[[#This Row],[First Name]]&amp;"^"&amp;Clicks[[#This Row],[Last Name]]&amp;"^"&amp;Clicks[[#This Row],[Tail Number]]</f>
        <v>Alex^Kvassay^N787BN</v>
      </c>
    </row>
    <row r="4" spans="1:19" x14ac:dyDescent="0.25">
      <c r="A4" s="12" t="s">
        <v>637</v>
      </c>
      <c r="B4" s="12" t="s">
        <v>642</v>
      </c>
      <c r="C4" s="12" t="s">
        <v>643</v>
      </c>
      <c r="D4" s="12" t="s">
        <v>26</v>
      </c>
      <c r="E4" s="12" t="s">
        <v>26</v>
      </c>
      <c r="F4" s="12" t="s">
        <v>26</v>
      </c>
      <c r="G4" s="12" t="s">
        <v>641</v>
      </c>
      <c r="H4" s="12" t="s">
        <v>441</v>
      </c>
      <c r="I4" s="12" t="s">
        <v>26</v>
      </c>
      <c r="J4" s="12" t="s">
        <v>26</v>
      </c>
      <c r="K4" s="12" t="s">
        <v>26</v>
      </c>
      <c r="L4" s="12" t="s">
        <v>26</v>
      </c>
      <c r="M4" s="12" t="s">
        <v>26</v>
      </c>
      <c r="N4" s="12" t="s">
        <v>640</v>
      </c>
      <c r="O4" s="12" t="s">
        <v>639</v>
      </c>
      <c r="P4">
        <v>3</v>
      </c>
      <c r="Q4" s="12" t="s">
        <v>2503</v>
      </c>
      <c r="R4">
        <v>1</v>
      </c>
      <c r="S4" s="12" t="str">
        <f>Clicks[[#This Row],[First Name]]&amp;"^"&amp;Clicks[[#This Row],[Last Name]]&amp;"^"&amp;Clicks[[#This Row],[Tail Number]]</f>
        <v>Chuck^Eaves^N1ED</v>
      </c>
    </row>
    <row r="5" spans="1:19" x14ac:dyDescent="0.25">
      <c r="A5" s="12" t="s">
        <v>327</v>
      </c>
      <c r="B5" s="12" t="s">
        <v>1736</v>
      </c>
      <c r="C5" s="12" t="s">
        <v>2439</v>
      </c>
      <c r="D5" s="12" t="s">
        <v>2440</v>
      </c>
      <c r="E5" s="12" t="s">
        <v>931</v>
      </c>
      <c r="F5" s="12" t="s">
        <v>26</v>
      </c>
      <c r="G5" s="12" t="s">
        <v>325</v>
      </c>
      <c r="H5" s="12" t="s">
        <v>2441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2437</v>
      </c>
      <c r="N5" s="12" t="s">
        <v>324</v>
      </c>
      <c r="O5" s="12" t="s">
        <v>43</v>
      </c>
      <c r="P5">
        <v>4</v>
      </c>
      <c r="Q5" s="12" t="s">
        <v>2503</v>
      </c>
      <c r="R5">
        <v>2</v>
      </c>
      <c r="S5" s="12" t="str">
        <f>Clicks[[#This Row],[First Name]]&amp;"^"&amp;Clicks[[#This Row],[Last Name]]&amp;"^"&amp;Clicks[[#This Row],[Tail Number]]</f>
        <v>Robin^Gray^C-GXNW</v>
      </c>
    </row>
    <row r="6" spans="1:19" x14ac:dyDescent="0.25">
      <c r="A6" s="12" t="s">
        <v>327</v>
      </c>
      <c r="B6" s="12" t="s">
        <v>1736</v>
      </c>
      <c r="C6" s="12" t="s">
        <v>2439</v>
      </c>
      <c r="D6" s="12" t="s">
        <v>2440</v>
      </c>
      <c r="E6" s="12" t="s">
        <v>931</v>
      </c>
      <c r="F6" s="12" t="s">
        <v>26</v>
      </c>
      <c r="G6" s="12" t="s">
        <v>325</v>
      </c>
      <c r="H6" s="12" t="s">
        <v>2441</v>
      </c>
      <c r="I6" s="12" t="s">
        <v>26</v>
      </c>
      <c r="J6" s="12" t="s">
        <v>26</v>
      </c>
      <c r="K6" s="12" t="s">
        <v>26</v>
      </c>
      <c r="L6" s="12" t="s">
        <v>26</v>
      </c>
      <c r="M6" s="12" t="s">
        <v>2437</v>
      </c>
      <c r="N6" s="12" t="s">
        <v>324</v>
      </c>
      <c r="O6" s="12" t="s">
        <v>43</v>
      </c>
      <c r="P6">
        <v>4</v>
      </c>
      <c r="Q6" s="12" t="s">
        <v>2505</v>
      </c>
      <c r="R6">
        <v>2</v>
      </c>
      <c r="S6" s="12" t="str">
        <f>Clicks[[#This Row],[First Name]]&amp;"^"&amp;Clicks[[#This Row],[Last Name]]&amp;"^"&amp;Clicks[[#This Row],[Tail Number]]</f>
        <v>Robin^Gray^C-GXNW</v>
      </c>
    </row>
    <row r="7" spans="1:19" x14ac:dyDescent="0.25">
      <c r="A7" s="12" t="s">
        <v>327</v>
      </c>
      <c r="B7" s="12" t="s">
        <v>1736</v>
      </c>
      <c r="C7" s="12" t="s">
        <v>2439</v>
      </c>
      <c r="D7" s="12" t="s">
        <v>2440</v>
      </c>
      <c r="E7" s="12" t="s">
        <v>931</v>
      </c>
      <c r="F7" s="12" t="s">
        <v>26</v>
      </c>
      <c r="G7" s="12" t="s">
        <v>325</v>
      </c>
      <c r="H7" s="12" t="s">
        <v>2441</v>
      </c>
      <c r="I7" s="12" t="s">
        <v>26</v>
      </c>
      <c r="J7" s="12" t="s">
        <v>26</v>
      </c>
      <c r="K7" s="12" t="s">
        <v>26</v>
      </c>
      <c r="L7" s="12" t="s">
        <v>26</v>
      </c>
      <c r="M7" s="12" t="s">
        <v>2437</v>
      </c>
      <c r="N7" s="12" t="s">
        <v>324</v>
      </c>
      <c r="O7" s="12" t="s">
        <v>43</v>
      </c>
      <c r="P7">
        <v>4</v>
      </c>
      <c r="Q7" s="12" t="s">
        <v>2504</v>
      </c>
      <c r="R7">
        <v>1</v>
      </c>
      <c r="S7" s="12" t="str">
        <f>Clicks[[#This Row],[First Name]]&amp;"^"&amp;Clicks[[#This Row],[Last Name]]&amp;"^"&amp;Clicks[[#This Row],[Tail Number]]</f>
        <v>Robin^Gray^C-GXNW</v>
      </c>
    </row>
    <row r="8" spans="1:19" x14ac:dyDescent="0.25">
      <c r="A8" s="12" t="s">
        <v>327</v>
      </c>
      <c r="B8" s="12" t="s">
        <v>1736</v>
      </c>
      <c r="C8" s="12" t="s">
        <v>2439</v>
      </c>
      <c r="D8" s="12" t="s">
        <v>2440</v>
      </c>
      <c r="E8" s="12" t="s">
        <v>931</v>
      </c>
      <c r="F8" s="12" t="s">
        <v>26</v>
      </c>
      <c r="G8" s="12" t="s">
        <v>325</v>
      </c>
      <c r="H8" s="12" t="s">
        <v>2441</v>
      </c>
      <c r="I8" s="12" t="s">
        <v>26</v>
      </c>
      <c r="J8" s="12" t="s">
        <v>26</v>
      </c>
      <c r="K8" s="12" t="s">
        <v>26</v>
      </c>
      <c r="L8" s="12" t="s">
        <v>26</v>
      </c>
      <c r="M8" s="12" t="s">
        <v>2437</v>
      </c>
      <c r="N8" s="12" t="s">
        <v>324</v>
      </c>
      <c r="O8" s="12" t="s">
        <v>43</v>
      </c>
      <c r="P8">
        <v>4</v>
      </c>
      <c r="Q8" s="12" t="s">
        <v>2502</v>
      </c>
      <c r="R8">
        <v>1</v>
      </c>
      <c r="S8" s="12" t="str">
        <f>Clicks[[#This Row],[First Name]]&amp;"^"&amp;Clicks[[#This Row],[Last Name]]&amp;"^"&amp;Clicks[[#This Row],[Tail Number]]</f>
        <v>Robin^Gray^C-GXNW</v>
      </c>
    </row>
    <row r="9" spans="1:19" x14ac:dyDescent="0.25">
      <c r="A9" s="12" t="s">
        <v>2493</v>
      </c>
      <c r="B9" s="12" t="s">
        <v>2494</v>
      </c>
      <c r="C9" s="12" t="s">
        <v>500</v>
      </c>
      <c r="D9" s="12" t="s">
        <v>26</v>
      </c>
      <c r="E9" s="12" t="s">
        <v>26</v>
      </c>
      <c r="F9" s="12" t="s">
        <v>26</v>
      </c>
      <c r="G9" s="12" t="s">
        <v>2444</v>
      </c>
      <c r="H9" s="12" t="s">
        <v>2495</v>
      </c>
      <c r="I9" s="12" t="s">
        <v>2445</v>
      </c>
      <c r="J9" s="12" t="s">
        <v>2437</v>
      </c>
      <c r="K9" s="12" t="s">
        <v>26</v>
      </c>
      <c r="L9" s="12" t="s">
        <v>2496</v>
      </c>
      <c r="M9" s="12" t="s">
        <v>26</v>
      </c>
      <c r="N9" s="12" t="s">
        <v>2432</v>
      </c>
      <c r="O9" s="12" t="s">
        <v>26</v>
      </c>
      <c r="P9">
        <v>5</v>
      </c>
      <c r="Q9" s="12" t="s">
        <v>2503</v>
      </c>
      <c r="R9">
        <v>1</v>
      </c>
      <c r="S9" s="12" t="str">
        <f>Clicks[[#This Row],[First Name]]&amp;"^"&amp;Clicks[[#This Row],[Last Name]]&amp;"^"&amp;Clicks[[#This Row],[Tail Number]]</f>
        <v>Hal^Adams^your G150 clients</v>
      </c>
    </row>
    <row r="10" spans="1:19" x14ac:dyDescent="0.25">
      <c r="A10" s="12" t="s">
        <v>2493</v>
      </c>
      <c r="B10" s="12" t="s">
        <v>2494</v>
      </c>
      <c r="C10" s="12" t="s">
        <v>500</v>
      </c>
      <c r="D10" s="12" t="s">
        <v>26</v>
      </c>
      <c r="E10" s="12" t="s">
        <v>26</v>
      </c>
      <c r="F10" s="12" t="s">
        <v>26</v>
      </c>
      <c r="G10" s="12" t="s">
        <v>2444</v>
      </c>
      <c r="H10" s="12" t="s">
        <v>2495</v>
      </c>
      <c r="I10" s="12" t="s">
        <v>2445</v>
      </c>
      <c r="J10" s="12" t="s">
        <v>2437</v>
      </c>
      <c r="K10" s="12" t="s">
        <v>26</v>
      </c>
      <c r="L10" s="12" t="s">
        <v>2496</v>
      </c>
      <c r="M10" s="12" t="s">
        <v>26</v>
      </c>
      <c r="N10" s="12" t="s">
        <v>2432</v>
      </c>
      <c r="O10" s="12" t="s">
        <v>26</v>
      </c>
      <c r="P10">
        <v>5</v>
      </c>
      <c r="Q10" s="12" t="s">
        <v>2502</v>
      </c>
      <c r="R10">
        <v>1</v>
      </c>
      <c r="S10" s="12" t="str">
        <f>Clicks[[#This Row],[First Name]]&amp;"^"&amp;Clicks[[#This Row],[Last Name]]&amp;"^"&amp;Clicks[[#This Row],[Tail Number]]</f>
        <v>Hal^Adams^your G150 clients</v>
      </c>
    </row>
    <row r="11" spans="1:19" x14ac:dyDescent="0.25">
      <c r="A11" s="12" t="s">
        <v>340</v>
      </c>
      <c r="B11" s="12" t="s">
        <v>344</v>
      </c>
      <c r="C11" s="12" t="s">
        <v>345</v>
      </c>
      <c r="D11" s="12" t="s">
        <v>26</v>
      </c>
      <c r="E11" s="12" t="s">
        <v>26</v>
      </c>
      <c r="F11" s="12" t="s">
        <v>26</v>
      </c>
      <c r="G11" s="12" t="s">
        <v>343</v>
      </c>
      <c r="H11" s="12" t="s">
        <v>346</v>
      </c>
      <c r="I11" s="12" t="s">
        <v>26</v>
      </c>
      <c r="J11" s="12" t="s">
        <v>26</v>
      </c>
      <c r="K11" s="12" t="s">
        <v>26</v>
      </c>
      <c r="L11" s="12" t="s">
        <v>26</v>
      </c>
      <c r="M11" s="12" t="s">
        <v>26</v>
      </c>
      <c r="N11" s="12" t="s">
        <v>342</v>
      </c>
      <c r="O11" s="12" t="s">
        <v>36</v>
      </c>
      <c r="P11">
        <v>3</v>
      </c>
      <c r="Q11" s="12" t="s">
        <v>2503</v>
      </c>
      <c r="R11">
        <v>1</v>
      </c>
      <c r="S11" s="12" t="str">
        <f>Clicks[[#This Row],[First Name]]&amp;"^"&amp;Clicks[[#This Row],[Last Name]]&amp;"^"&amp;Clicks[[#This Row],[Tail Number]]</f>
        <v>Leonardo^de Vasconcelos Vieira^PR-SMG</v>
      </c>
    </row>
    <row r="12" spans="1:19" x14ac:dyDescent="0.25">
      <c r="A12" s="12" t="s">
        <v>322</v>
      </c>
      <c r="B12" s="12" t="s">
        <v>154</v>
      </c>
      <c r="C12" s="12" t="s">
        <v>326</v>
      </c>
      <c r="D12" s="12" t="s">
        <v>26</v>
      </c>
      <c r="E12" s="12" t="s">
        <v>26</v>
      </c>
      <c r="F12" s="12" t="s">
        <v>26</v>
      </c>
      <c r="G12" s="12" t="s">
        <v>325</v>
      </c>
      <c r="H12" s="12" t="s">
        <v>185</v>
      </c>
      <c r="I12" s="12" t="s">
        <v>26</v>
      </c>
      <c r="J12" s="12" t="s">
        <v>26</v>
      </c>
      <c r="K12" s="12" t="s">
        <v>26</v>
      </c>
      <c r="L12" s="12" t="s">
        <v>26</v>
      </c>
      <c r="M12" s="12" t="s">
        <v>26</v>
      </c>
      <c r="N12" s="12" t="s">
        <v>324</v>
      </c>
      <c r="O12" s="12" t="s">
        <v>43</v>
      </c>
      <c r="P12">
        <v>4</v>
      </c>
      <c r="Q12" s="12" t="s">
        <v>2503</v>
      </c>
      <c r="R12">
        <v>2</v>
      </c>
      <c r="S12" s="12" t="str">
        <f>Clicks[[#This Row],[First Name]]&amp;"^"&amp;Clicks[[#This Row],[Last Name]]&amp;"^"&amp;Clicks[[#This Row],[Tail Number]]</f>
        <v>Benjamin^Murray^C-GXNW</v>
      </c>
    </row>
    <row r="13" spans="1:19" x14ac:dyDescent="0.25">
      <c r="A13" s="12" t="s">
        <v>322</v>
      </c>
      <c r="B13" s="12" t="s">
        <v>154</v>
      </c>
      <c r="C13" s="12" t="s">
        <v>326</v>
      </c>
      <c r="D13" s="12" t="s">
        <v>26</v>
      </c>
      <c r="E13" s="12" t="s">
        <v>26</v>
      </c>
      <c r="F13" s="12" t="s">
        <v>26</v>
      </c>
      <c r="G13" s="12" t="s">
        <v>325</v>
      </c>
      <c r="H13" s="12" t="s">
        <v>185</v>
      </c>
      <c r="I13" s="12" t="s">
        <v>26</v>
      </c>
      <c r="J13" s="12" t="s">
        <v>26</v>
      </c>
      <c r="K13" s="12" t="s">
        <v>26</v>
      </c>
      <c r="L13" s="12" t="s">
        <v>26</v>
      </c>
      <c r="M13" s="12" t="s">
        <v>26</v>
      </c>
      <c r="N13" s="12" t="s">
        <v>324</v>
      </c>
      <c r="O13" s="12" t="s">
        <v>43</v>
      </c>
      <c r="P13">
        <v>4</v>
      </c>
      <c r="Q13" s="12" t="s">
        <v>2504</v>
      </c>
      <c r="R13">
        <v>1</v>
      </c>
      <c r="S13" s="12" t="str">
        <f>Clicks[[#This Row],[First Name]]&amp;"^"&amp;Clicks[[#This Row],[Last Name]]&amp;"^"&amp;Clicks[[#This Row],[Tail Number]]</f>
        <v>Benjamin^Murray^C-GXNW</v>
      </c>
    </row>
    <row r="14" spans="1:19" x14ac:dyDescent="0.25">
      <c r="A14" s="12" t="s">
        <v>322</v>
      </c>
      <c r="B14" s="12" t="s">
        <v>154</v>
      </c>
      <c r="C14" s="12" t="s">
        <v>326</v>
      </c>
      <c r="D14" s="12" t="s">
        <v>26</v>
      </c>
      <c r="E14" s="12" t="s">
        <v>26</v>
      </c>
      <c r="F14" s="12" t="s">
        <v>26</v>
      </c>
      <c r="G14" s="12" t="s">
        <v>325</v>
      </c>
      <c r="H14" s="12" t="s">
        <v>185</v>
      </c>
      <c r="I14" s="12" t="s">
        <v>26</v>
      </c>
      <c r="J14" s="12" t="s">
        <v>26</v>
      </c>
      <c r="K14" s="12" t="s">
        <v>26</v>
      </c>
      <c r="L14" s="12" t="s">
        <v>26</v>
      </c>
      <c r="M14" s="12" t="s">
        <v>26</v>
      </c>
      <c r="N14" s="12" t="s">
        <v>324</v>
      </c>
      <c r="O14" s="12" t="s">
        <v>43</v>
      </c>
      <c r="P14">
        <v>4</v>
      </c>
      <c r="Q14" s="12" t="s">
        <v>2502</v>
      </c>
      <c r="R14">
        <v>1</v>
      </c>
      <c r="S14" s="12" t="str">
        <f>Clicks[[#This Row],[First Name]]&amp;"^"&amp;Clicks[[#This Row],[Last Name]]&amp;"^"&amp;Clicks[[#This Row],[Tail Number]]</f>
        <v>Benjamin^Murray^C-GXNW</v>
      </c>
    </row>
    <row r="15" spans="1:19" x14ac:dyDescent="0.25">
      <c r="A15" s="12" t="s">
        <v>322</v>
      </c>
      <c r="B15" s="12" t="s">
        <v>154</v>
      </c>
      <c r="C15" s="12" t="s">
        <v>326</v>
      </c>
      <c r="D15" s="12" t="s">
        <v>26</v>
      </c>
      <c r="E15" s="12" t="s">
        <v>26</v>
      </c>
      <c r="F15" s="12" t="s">
        <v>26</v>
      </c>
      <c r="G15" s="12" t="s">
        <v>325</v>
      </c>
      <c r="H15" s="12" t="s">
        <v>185</v>
      </c>
      <c r="I15" s="12" t="s">
        <v>26</v>
      </c>
      <c r="J15" s="12" t="s">
        <v>26</v>
      </c>
      <c r="K15" s="12" t="s">
        <v>26</v>
      </c>
      <c r="L15" s="12" t="s">
        <v>26</v>
      </c>
      <c r="M15" s="12" t="s">
        <v>26</v>
      </c>
      <c r="N15" s="12" t="s">
        <v>324</v>
      </c>
      <c r="O15" s="12" t="s">
        <v>43</v>
      </c>
      <c r="P15">
        <v>4</v>
      </c>
      <c r="Q15" s="12" t="s">
        <v>2505</v>
      </c>
      <c r="R15">
        <v>2</v>
      </c>
      <c r="S15" s="12" t="str">
        <f>Clicks[[#This Row],[First Name]]&amp;"^"&amp;Clicks[[#This Row],[Last Name]]&amp;"^"&amp;Clicks[[#This Row],[Tail Number]]</f>
        <v>Benjamin^Murray^C-GXNW</v>
      </c>
    </row>
    <row r="16" spans="1:19" x14ac:dyDescent="0.25">
      <c r="A16" s="12" t="s">
        <v>395</v>
      </c>
      <c r="B16" s="12" t="s">
        <v>32</v>
      </c>
      <c r="C16" s="12" t="s">
        <v>399</v>
      </c>
      <c r="D16" s="12" t="s">
        <v>26</v>
      </c>
      <c r="E16" s="12" t="s">
        <v>26</v>
      </c>
      <c r="F16" s="12" t="s">
        <v>26</v>
      </c>
      <c r="G16" s="12" t="s">
        <v>398</v>
      </c>
      <c r="H16" s="12" t="s">
        <v>156</v>
      </c>
      <c r="I16" s="12" t="s">
        <v>26</v>
      </c>
      <c r="J16" s="12" t="s">
        <v>26</v>
      </c>
      <c r="K16" s="12" t="s">
        <v>26</v>
      </c>
      <c r="L16" s="12" t="s">
        <v>26</v>
      </c>
      <c r="M16" s="12" t="s">
        <v>26</v>
      </c>
      <c r="N16" s="12" t="s">
        <v>397</v>
      </c>
      <c r="O16" s="12" t="s">
        <v>57</v>
      </c>
      <c r="P16">
        <v>4</v>
      </c>
      <c r="Q16" s="12" t="s">
        <v>2503</v>
      </c>
      <c r="R16">
        <v>2</v>
      </c>
      <c r="S16" s="12" t="str">
        <f>Clicks[[#This Row],[First Name]]&amp;"^"&amp;Clicks[[#This Row],[Last Name]]&amp;"^"&amp;Clicks[[#This Row],[Tail Number]]</f>
        <v>Kevin^Knight^N719KX</v>
      </c>
    </row>
    <row r="17" spans="1:19" x14ac:dyDescent="0.25">
      <c r="A17" s="12" t="s">
        <v>395</v>
      </c>
      <c r="B17" s="12" t="s">
        <v>32</v>
      </c>
      <c r="C17" s="12" t="s">
        <v>399</v>
      </c>
      <c r="D17" s="12" t="s">
        <v>26</v>
      </c>
      <c r="E17" s="12" t="s">
        <v>26</v>
      </c>
      <c r="F17" s="12" t="s">
        <v>26</v>
      </c>
      <c r="G17" s="12" t="s">
        <v>398</v>
      </c>
      <c r="H17" s="12" t="s">
        <v>156</v>
      </c>
      <c r="I17" s="12" t="s">
        <v>26</v>
      </c>
      <c r="J17" s="12" t="s">
        <v>26</v>
      </c>
      <c r="K17" s="12" t="s">
        <v>26</v>
      </c>
      <c r="L17" s="12" t="s">
        <v>26</v>
      </c>
      <c r="M17" s="12" t="s">
        <v>26</v>
      </c>
      <c r="N17" s="12" t="s">
        <v>397</v>
      </c>
      <c r="O17" s="12" t="s">
        <v>57</v>
      </c>
      <c r="P17">
        <v>4</v>
      </c>
      <c r="Q17" s="12" t="s">
        <v>2504</v>
      </c>
      <c r="R17">
        <v>1</v>
      </c>
      <c r="S17" s="12" t="str">
        <f>Clicks[[#This Row],[First Name]]&amp;"^"&amp;Clicks[[#This Row],[Last Name]]&amp;"^"&amp;Clicks[[#This Row],[Tail Number]]</f>
        <v>Kevin^Knight^N719KX</v>
      </c>
    </row>
    <row r="18" spans="1:19" x14ac:dyDescent="0.25">
      <c r="A18" s="12" t="s">
        <v>395</v>
      </c>
      <c r="B18" s="12" t="s">
        <v>32</v>
      </c>
      <c r="C18" s="12" t="s">
        <v>399</v>
      </c>
      <c r="D18" s="12" t="s">
        <v>26</v>
      </c>
      <c r="E18" s="12" t="s">
        <v>26</v>
      </c>
      <c r="F18" s="12" t="s">
        <v>26</v>
      </c>
      <c r="G18" s="12" t="s">
        <v>398</v>
      </c>
      <c r="H18" s="12" t="s">
        <v>156</v>
      </c>
      <c r="I18" s="12" t="s">
        <v>26</v>
      </c>
      <c r="J18" s="12" t="s">
        <v>26</v>
      </c>
      <c r="K18" s="12" t="s">
        <v>26</v>
      </c>
      <c r="L18" s="12" t="s">
        <v>26</v>
      </c>
      <c r="M18" s="12" t="s">
        <v>26</v>
      </c>
      <c r="N18" s="12" t="s">
        <v>397</v>
      </c>
      <c r="O18" s="12" t="s">
        <v>57</v>
      </c>
      <c r="P18">
        <v>4</v>
      </c>
      <c r="Q18" s="12" t="s">
        <v>2505</v>
      </c>
      <c r="R18">
        <v>2</v>
      </c>
      <c r="S18" s="12" t="str">
        <f>Clicks[[#This Row],[First Name]]&amp;"^"&amp;Clicks[[#This Row],[Last Name]]&amp;"^"&amp;Clicks[[#This Row],[Tail Number]]</f>
        <v>Kevin^Knight^N719KX</v>
      </c>
    </row>
    <row r="19" spans="1:19" x14ac:dyDescent="0.25">
      <c r="A19" s="12" t="s">
        <v>395</v>
      </c>
      <c r="B19" s="12" t="s">
        <v>32</v>
      </c>
      <c r="C19" s="12" t="s">
        <v>399</v>
      </c>
      <c r="D19" s="12" t="s">
        <v>26</v>
      </c>
      <c r="E19" s="12" t="s">
        <v>26</v>
      </c>
      <c r="F19" s="12" t="s">
        <v>26</v>
      </c>
      <c r="G19" s="12" t="s">
        <v>398</v>
      </c>
      <c r="H19" s="12" t="s">
        <v>156</v>
      </c>
      <c r="I19" s="12" t="s">
        <v>26</v>
      </c>
      <c r="J19" s="12" t="s">
        <v>26</v>
      </c>
      <c r="K19" s="12" t="s">
        <v>26</v>
      </c>
      <c r="L19" s="12" t="s">
        <v>26</v>
      </c>
      <c r="M19" s="12" t="s">
        <v>26</v>
      </c>
      <c r="N19" s="12" t="s">
        <v>397</v>
      </c>
      <c r="O19" s="12" t="s">
        <v>57</v>
      </c>
      <c r="P19">
        <v>4</v>
      </c>
      <c r="Q19" s="12" t="s">
        <v>2502</v>
      </c>
      <c r="R19">
        <v>1</v>
      </c>
      <c r="S19" s="12" t="str">
        <f>Clicks[[#This Row],[First Name]]&amp;"^"&amp;Clicks[[#This Row],[Last Name]]&amp;"^"&amp;Clicks[[#This Row],[Tail Number]]</f>
        <v>Kevin^Knight^N719KX</v>
      </c>
    </row>
    <row r="20" spans="1:19" x14ac:dyDescent="0.25">
      <c r="A20" s="12" t="s">
        <v>594</v>
      </c>
      <c r="B20" s="12" t="s">
        <v>595</v>
      </c>
      <c r="C20" s="12" t="s">
        <v>596</v>
      </c>
      <c r="D20" s="12" t="s">
        <v>26</v>
      </c>
      <c r="E20" s="12" t="s">
        <v>26</v>
      </c>
      <c r="F20" s="12" t="s">
        <v>26</v>
      </c>
      <c r="G20" s="12" t="s">
        <v>593</v>
      </c>
      <c r="H20" s="12" t="s">
        <v>24</v>
      </c>
      <c r="I20" s="12" t="s">
        <v>26</v>
      </c>
      <c r="J20" s="12" t="s">
        <v>26</v>
      </c>
      <c r="K20" s="12" t="s">
        <v>26</v>
      </c>
      <c r="L20" s="12" t="s">
        <v>26</v>
      </c>
      <c r="M20" s="12" t="s">
        <v>26</v>
      </c>
      <c r="N20" s="12" t="s">
        <v>592</v>
      </c>
      <c r="O20" s="12" t="s">
        <v>43</v>
      </c>
      <c r="P20">
        <v>4</v>
      </c>
      <c r="Q20" s="12" t="s">
        <v>2502</v>
      </c>
      <c r="R20">
        <v>1</v>
      </c>
      <c r="S20" s="12" t="str">
        <f>Clicks[[#This Row],[First Name]]&amp;"^"&amp;Clicks[[#This Row],[Last Name]]&amp;"^"&amp;Clicks[[#This Row],[Tail Number]]</f>
        <v>Miguel^Benatar^YV3119</v>
      </c>
    </row>
    <row r="21" spans="1:19" x14ac:dyDescent="0.25">
      <c r="A21" s="12" t="s">
        <v>27</v>
      </c>
      <c r="B21" s="12" t="s">
        <v>32</v>
      </c>
      <c r="C21" s="12" t="s">
        <v>33</v>
      </c>
      <c r="D21" s="12" t="s">
        <v>26</v>
      </c>
      <c r="E21" s="12" t="s">
        <v>26</v>
      </c>
      <c r="F21" s="12" t="s">
        <v>26</v>
      </c>
      <c r="G21" s="12" t="s">
        <v>31</v>
      </c>
      <c r="H21" s="12" t="s">
        <v>24</v>
      </c>
      <c r="I21" s="12" t="s">
        <v>26</v>
      </c>
      <c r="J21" s="12" t="s">
        <v>26</v>
      </c>
      <c r="K21" s="12" t="s">
        <v>26</v>
      </c>
      <c r="L21" s="12" t="s">
        <v>26</v>
      </c>
      <c r="M21" s="12" t="s">
        <v>26</v>
      </c>
      <c r="N21" s="12" t="s">
        <v>30</v>
      </c>
      <c r="O21" s="12" t="s">
        <v>29</v>
      </c>
      <c r="P21">
        <v>3</v>
      </c>
      <c r="Q21" s="12" t="s">
        <v>2503</v>
      </c>
      <c r="R21">
        <v>1</v>
      </c>
      <c r="S21" s="12" t="str">
        <f>Clicks[[#This Row],[First Name]]&amp;"^"&amp;Clicks[[#This Row],[Last Name]]&amp;"^"&amp;Clicks[[#This Row],[Tail Number]]</f>
        <v>Kevin^Welch^N29JW</v>
      </c>
    </row>
    <row r="22" spans="1:19" x14ac:dyDescent="0.25">
      <c r="A22" s="12" t="s">
        <v>2442</v>
      </c>
      <c r="B22" s="12" t="s">
        <v>2443</v>
      </c>
      <c r="C22" s="12" t="s">
        <v>568</v>
      </c>
      <c r="D22" s="12" t="s">
        <v>26</v>
      </c>
      <c r="E22" s="12" t="s">
        <v>26</v>
      </c>
      <c r="F22" s="12" t="s">
        <v>26</v>
      </c>
      <c r="G22" s="12" t="s">
        <v>2444</v>
      </c>
      <c r="H22" s="12" t="s">
        <v>26</v>
      </c>
      <c r="I22" s="12" t="s">
        <v>2445</v>
      </c>
      <c r="J22" s="12" t="s">
        <v>2437</v>
      </c>
      <c r="K22" s="12" t="s">
        <v>26</v>
      </c>
      <c r="L22" s="12" t="s">
        <v>26</v>
      </c>
      <c r="M22" s="12" t="s">
        <v>26</v>
      </c>
      <c r="N22" s="12" t="s">
        <v>2432</v>
      </c>
      <c r="O22" s="12" t="s">
        <v>26</v>
      </c>
      <c r="P22">
        <v>5</v>
      </c>
      <c r="Q22" s="12" t="s">
        <v>2502</v>
      </c>
      <c r="R22">
        <v>1</v>
      </c>
      <c r="S22" s="12" t="str">
        <f>Clicks[[#This Row],[First Name]]&amp;"^"&amp;Clicks[[#This Row],[Last Name]]&amp;"^"&amp;Clicks[[#This Row],[Tail Number]]</f>
        <v>Lee^Carlson^your G150 clients</v>
      </c>
    </row>
    <row r="23" spans="1:19" x14ac:dyDescent="0.25">
      <c r="A23" s="12" t="s">
        <v>559</v>
      </c>
      <c r="B23" s="12" t="s">
        <v>2427</v>
      </c>
      <c r="C23" s="12" t="s">
        <v>2428</v>
      </c>
      <c r="D23" s="12" t="s">
        <v>26</v>
      </c>
      <c r="E23" s="12" t="s">
        <v>26</v>
      </c>
      <c r="F23" s="12" t="s">
        <v>26</v>
      </c>
      <c r="G23" s="12" t="s">
        <v>562</v>
      </c>
      <c r="H23" s="12" t="s">
        <v>26</v>
      </c>
      <c r="I23" s="12" t="s">
        <v>26</v>
      </c>
      <c r="J23" s="12" t="s">
        <v>26</v>
      </c>
      <c r="K23" s="12" t="s">
        <v>26</v>
      </c>
      <c r="L23" s="12" t="s">
        <v>26</v>
      </c>
      <c r="M23" s="12" t="s">
        <v>26</v>
      </c>
      <c r="N23" s="12" t="s">
        <v>561</v>
      </c>
      <c r="O23" s="12" t="s">
        <v>29</v>
      </c>
      <c r="P23">
        <v>4</v>
      </c>
      <c r="Q23" s="12" t="s">
        <v>2505</v>
      </c>
      <c r="R23">
        <v>1</v>
      </c>
      <c r="S23" s="12" t="str">
        <f>Clicks[[#This Row],[First Name]]&amp;"^"&amp;Clicks[[#This Row],[Last Name]]&amp;"^"&amp;Clicks[[#This Row],[Tail Number]]</f>
        <v>Aircraft^Operations^PR-CBA</v>
      </c>
    </row>
    <row r="24" spans="1:19" x14ac:dyDescent="0.25">
      <c r="A24" s="12" t="s">
        <v>559</v>
      </c>
      <c r="B24" s="12" t="s">
        <v>2427</v>
      </c>
      <c r="C24" s="12" t="s">
        <v>2428</v>
      </c>
      <c r="D24" s="12" t="s">
        <v>26</v>
      </c>
      <c r="E24" s="12" t="s">
        <v>26</v>
      </c>
      <c r="F24" s="12" t="s">
        <v>26</v>
      </c>
      <c r="G24" s="12" t="s">
        <v>562</v>
      </c>
      <c r="H24" s="12" t="s">
        <v>26</v>
      </c>
      <c r="I24" s="12" t="s">
        <v>26</v>
      </c>
      <c r="J24" s="12" t="s">
        <v>26</v>
      </c>
      <c r="K24" s="12" t="s">
        <v>26</v>
      </c>
      <c r="L24" s="12" t="s">
        <v>26</v>
      </c>
      <c r="M24" s="12" t="s">
        <v>26</v>
      </c>
      <c r="N24" s="12" t="s">
        <v>561</v>
      </c>
      <c r="O24" s="12" t="s">
        <v>29</v>
      </c>
      <c r="P24">
        <v>4</v>
      </c>
      <c r="Q24" s="12" t="s">
        <v>2504</v>
      </c>
      <c r="R24">
        <v>1</v>
      </c>
      <c r="S24" s="12" t="str">
        <f>Clicks[[#This Row],[First Name]]&amp;"^"&amp;Clicks[[#This Row],[Last Name]]&amp;"^"&amp;Clicks[[#This Row],[Tail Number]]</f>
        <v>Aircraft^Operations^PR-CBA</v>
      </c>
    </row>
    <row r="25" spans="1:19" x14ac:dyDescent="0.25">
      <c r="A25" s="12" t="s">
        <v>559</v>
      </c>
      <c r="B25" s="12" t="s">
        <v>2427</v>
      </c>
      <c r="C25" s="12" t="s">
        <v>2428</v>
      </c>
      <c r="D25" s="12" t="s">
        <v>26</v>
      </c>
      <c r="E25" s="12" t="s">
        <v>26</v>
      </c>
      <c r="F25" s="12" t="s">
        <v>26</v>
      </c>
      <c r="G25" s="12" t="s">
        <v>562</v>
      </c>
      <c r="H25" s="12" t="s">
        <v>26</v>
      </c>
      <c r="I25" s="12" t="s">
        <v>26</v>
      </c>
      <c r="J25" s="12" t="s">
        <v>26</v>
      </c>
      <c r="K25" s="12" t="s">
        <v>26</v>
      </c>
      <c r="L25" s="12" t="s">
        <v>26</v>
      </c>
      <c r="M25" s="12" t="s">
        <v>26</v>
      </c>
      <c r="N25" s="12" t="s">
        <v>561</v>
      </c>
      <c r="O25" s="12" t="s">
        <v>29</v>
      </c>
      <c r="P25">
        <v>4</v>
      </c>
      <c r="Q25" s="12" t="s">
        <v>2503</v>
      </c>
      <c r="R25">
        <v>1</v>
      </c>
      <c r="S25" s="12" t="str">
        <f>Clicks[[#This Row],[First Name]]&amp;"^"&amp;Clicks[[#This Row],[Last Name]]&amp;"^"&amp;Clicks[[#This Row],[Tail Number]]</f>
        <v>Aircraft^Operations^PR-CBA</v>
      </c>
    </row>
    <row r="26" spans="1:19" x14ac:dyDescent="0.25">
      <c r="A26" s="12" t="s">
        <v>559</v>
      </c>
      <c r="B26" s="12" t="s">
        <v>2427</v>
      </c>
      <c r="C26" s="12" t="s">
        <v>2428</v>
      </c>
      <c r="D26" s="12" t="s">
        <v>26</v>
      </c>
      <c r="E26" s="12" t="s">
        <v>26</v>
      </c>
      <c r="F26" s="12" t="s">
        <v>26</v>
      </c>
      <c r="G26" s="12" t="s">
        <v>562</v>
      </c>
      <c r="H26" s="12" t="s">
        <v>26</v>
      </c>
      <c r="I26" s="12" t="s">
        <v>26</v>
      </c>
      <c r="J26" s="12" t="s">
        <v>26</v>
      </c>
      <c r="K26" s="12" t="s">
        <v>26</v>
      </c>
      <c r="L26" s="12" t="s">
        <v>26</v>
      </c>
      <c r="M26" s="12" t="s">
        <v>26</v>
      </c>
      <c r="N26" s="12" t="s">
        <v>561</v>
      </c>
      <c r="O26" s="12" t="s">
        <v>29</v>
      </c>
      <c r="P26">
        <v>4</v>
      </c>
      <c r="Q26" s="12" t="s">
        <v>2502</v>
      </c>
      <c r="R26">
        <v>1</v>
      </c>
      <c r="S26" s="12" t="str">
        <f>Clicks[[#This Row],[First Name]]&amp;"^"&amp;Clicks[[#This Row],[Last Name]]&amp;"^"&amp;Clicks[[#This Row],[Tail Number]]</f>
        <v>Aircraft^Operations^PR-CBA</v>
      </c>
    </row>
    <row r="27" spans="1:19" x14ac:dyDescent="0.25">
      <c r="A27" s="12" t="s">
        <v>606</v>
      </c>
      <c r="B27" s="12" t="s">
        <v>320</v>
      </c>
      <c r="C27" s="12" t="s">
        <v>608</v>
      </c>
      <c r="D27" s="12" t="s">
        <v>26</v>
      </c>
      <c r="E27" s="12" t="s">
        <v>26</v>
      </c>
      <c r="F27" s="12" t="s">
        <v>26</v>
      </c>
      <c r="G27" s="12" t="s">
        <v>605</v>
      </c>
      <c r="H27" s="12" t="s">
        <v>185</v>
      </c>
      <c r="I27" s="12" t="s">
        <v>26</v>
      </c>
      <c r="J27" s="12" t="s">
        <v>26</v>
      </c>
      <c r="K27" s="12" t="s">
        <v>26</v>
      </c>
      <c r="L27" s="12" t="s">
        <v>26</v>
      </c>
      <c r="M27" s="12" t="s">
        <v>26</v>
      </c>
      <c r="N27" s="12" t="s">
        <v>604</v>
      </c>
      <c r="O27" s="12" t="s">
        <v>607</v>
      </c>
      <c r="P27">
        <v>3</v>
      </c>
      <c r="Q27" s="12" t="s">
        <v>2502</v>
      </c>
      <c r="R27">
        <v>1</v>
      </c>
      <c r="S27" s="12" t="str">
        <f>Clicks[[#This Row],[First Name]]&amp;"^"&amp;Clicks[[#This Row],[Last Name]]&amp;"^"&amp;Clicks[[#This Row],[Tail Number]]</f>
        <v>Peter^Rodriguez^RP-C8150</v>
      </c>
    </row>
    <row r="28" spans="1:19" x14ac:dyDescent="0.25">
      <c r="A28" s="12" t="s">
        <v>606</v>
      </c>
      <c r="B28" s="12" t="s">
        <v>320</v>
      </c>
      <c r="C28" s="12" t="s">
        <v>608</v>
      </c>
      <c r="D28" s="12" t="s">
        <v>26</v>
      </c>
      <c r="E28" s="12" t="s">
        <v>26</v>
      </c>
      <c r="F28" s="12" t="s">
        <v>26</v>
      </c>
      <c r="G28" s="12" t="s">
        <v>605</v>
      </c>
      <c r="H28" s="12" t="s">
        <v>185</v>
      </c>
      <c r="I28" s="12" t="s">
        <v>26</v>
      </c>
      <c r="J28" s="12" t="s">
        <v>26</v>
      </c>
      <c r="K28" s="12" t="s">
        <v>26</v>
      </c>
      <c r="L28" s="12" t="s">
        <v>26</v>
      </c>
      <c r="M28" s="12" t="s">
        <v>26</v>
      </c>
      <c r="N28" s="12" t="s">
        <v>604</v>
      </c>
      <c r="O28" s="12" t="s">
        <v>607</v>
      </c>
      <c r="P28">
        <v>3</v>
      </c>
      <c r="Q28" s="12" t="s">
        <v>2503</v>
      </c>
      <c r="R28">
        <v>1</v>
      </c>
      <c r="S28" s="12" t="str">
        <f>Clicks[[#This Row],[First Name]]&amp;"^"&amp;Clicks[[#This Row],[Last Name]]&amp;"^"&amp;Clicks[[#This Row],[Tail Number]]</f>
        <v>Peter^Rodriguez^RP-C8150</v>
      </c>
    </row>
    <row r="29" spans="1:19" x14ac:dyDescent="0.25">
      <c r="A29" s="12" t="s">
        <v>411</v>
      </c>
      <c r="B29" s="12" t="s">
        <v>412</v>
      </c>
      <c r="C29" s="12" t="s">
        <v>413</v>
      </c>
      <c r="D29" s="12" t="s">
        <v>26</v>
      </c>
      <c r="E29" s="12" t="s">
        <v>26</v>
      </c>
      <c r="F29" s="12" t="s">
        <v>26</v>
      </c>
      <c r="G29" s="12" t="s">
        <v>410</v>
      </c>
      <c r="H29" s="12" t="s">
        <v>414</v>
      </c>
      <c r="I29" s="12" t="s">
        <v>26</v>
      </c>
      <c r="J29" s="12" t="s">
        <v>26</v>
      </c>
      <c r="K29" s="12" t="s">
        <v>26</v>
      </c>
      <c r="L29" s="12" t="s">
        <v>26</v>
      </c>
      <c r="M29" s="12" t="s">
        <v>26</v>
      </c>
      <c r="N29" s="12" t="s">
        <v>409</v>
      </c>
      <c r="O29" s="12" t="s">
        <v>19</v>
      </c>
      <c r="P29">
        <v>3</v>
      </c>
      <c r="Q29" s="12" t="s">
        <v>2503</v>
      </c>
      <c r="R29">
        <v>3</v>
      </c>
      <c r="S29" s="12" t="str">
        <f>Clicks[[#This Row],[First Name]]&amp;"^"&amp;Clicks[[#This Row],[Last Name]]&amp;"^"&amp;Clicks[[#This Row],[Tail Number]]</f>
        <v>Roberto^Gonzalez Valdez^N57RG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1F41B-1AC6-4DE0-8FA6-426502BD1151}">
  <dimension ref="A1"/>
  <sheetViews>
    <sheetView workbookViewId="0">
      <selection activeCell="I17" activeCellId="1" sqref="I8 I17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3335C-8827-4CD0-8E64-E415F63B044F}">
  <dimension ref="A1:O44"/>
  <sheetViews>
    <sheetView workbookViewId="0">
      <selection activeCell="I17" activeCellId="1" sqref="I8 I17"/>
    </sheetView>
  </sheetViews>
  <sheetFormatPr defaultRowHeight="15" x14ac:dyDescent="0.25"/>
  <cols>
    <col min="2" max="2" width="20.7109375" bestFit="1" customWidth="1"/>
    <col min="4" max="4" width="10.5703125" style="6" bestFit="1" customWidth="1"/>
    <col min="5" max="5" width="9.140625" style="6"/>
    <col min="7" max="7" width="14" customWidth="1"/>
  </cols>
  <sheetData>
    <row r="1" spans="2:12" x14ac:dyDescent="0.25">
      <c r="B1" t="s">
        <v>1905</v>
      </c>
      <c r="C1" t="s">
        <v>1906</v>
      </c>
      <c r="D1" s="6" t="s">
        <v>1907</v>
      </c>
      <c r="E1" s="6" t="s">
        <v>1908</v>
      </c>
    </row>
    <row r="2" spans="2:12" x14ac:dyDescent="0.25">
      <c r="B2" t="s">
        <v>835</v>
      </c>
      <c r="C2">
        <f>COUNTIF(mailing[[#Headers],[#Data],[COMPCOUNTRY]],Postage!B2)</f>
        <v>3</v>
      </c>
      <c r="D2" s="6">
        <v>1.3</v>
      </c>
      <c r="E2" s="6">
        <f>D2*C2</f>
        <v>3.9000000000000004</v>
      </c>
    </row>
    <row r="3" spans="2:12" x14ac:dyDescent="0.25">
      <c r="B3" t="s">
        <v>854</v>
      </c>
      <c r="C3">
        <f>COUNTIF(mailing[[#Headers],[#Data],[COMPCOUNTRY]],Postage!B3)</f>
        <v>10</v>
      </c>
      <c r="D3" s="6">
        <v>1.3</v>
      </c>
      <c r="E3" s="6">
        <f t="shared" ref="E3:E23" si="0">D3*C3</f>
        <v>13</v>
      </c>
    </row>
    <row r="4" spans="2:12" x14ac:dyDescent="0.25">
      <c r="B4" t="s">
        <v>770</v>
      </c>
      <c r="C4">
        <f>COUNTIF(mailing[[#Headers],[#Data],[COMPCOUNTRY]],Postage!B4)</f>
        <v>22</v>
      </c>
      <c r="D4" s="6">
        <v>1.3</v>
      </c>
      <c r="E4" s="6">
        <f t="shared" si="0"/>
        <v>28.6</v>
      </c>
      <c r="H4">
        <f>SUM(C2:C23)-SUM(C20:C21)-C17</f>
        <v>69</v>
      </c>
    </row>
    <row r="5" spans="2:12" x14ac:dyDescent="0.25">
      <c r="B5" t="s">
        <v>748</v>
      </c>
      <c r="C5">
        <f>COUNTIF(mailing[[#Headers],[#Data],[COMPCOUNTRY]],Postage!B5)</f>
        <v>2</v>
      </c>
      <c r="D5" s="6">
        <v>1.3</v>
      </c>
      <c r="E5" s="6">
        <f t="shared" si="0"/>
        <v>2.6</v>
      </c>
      <c r="G5" t="s">
        <v>2162</v>
      </c>
      <c r="H5">
        <v>24</v>
      </c>
      <c r="I5" s="14">
        <v>1.3</v>
      </c>
    </row>
    <row r="6" spans="2:12" x14ac:dyDescent="0.25">
      <c r="B6" t="s">
        <v>1029</v>
      </c>
      <c r="C6">
        <f>COUNTIF(mailing[[#Headers],[#Data],[COMPCOUNTRY]],Postage!B6)</f>
        <v>2</v>
      </c>
      <c r="D6" s="6">
        <v>1.3</v>
      </c>
      <c r="E6" s="6">
        <f t="shared" si="0"/>
        <v>2.6</v>
      </c>
      <c r="G6" t="s">
        <v>2163</v>
      </c>
      <c r="H6">
        <v>25</v>
      </c>
      <c r="I6" s="14">
        <v>1.3</v>
      </c>
    </row>
    <row r="7" spans="2:12" x14ac:dyDescent="0.25">
      <c r="B7" t="s">
        <v>1023</v>
      </c>
      <c r="C7">
        <f>COUNTIF(mailing[[#Headers],[#Data],[COMPCOUNTRY]],Postage!B7)</f>
        <v>2</v>
      </c>
      <c r="D7" s="6">
        <v>1.3</v>
      </c>
      <c r="E7" s="6">
        <f t="shared" si="0"/>
        <v>2.6</v>
      </c>
      <c r="G7" t="s">
        <v>2164</v>
      </c>
      <c r="H7">
        <v>11</v>
      </c>
      <c r="I7" s="14">
        <v>1.3</v>
      </c>
    </row>
    <row r="8" spans="2:12" x14ac:dyDescent="0.25">
      <c r="B8" t="s">
        <v>984</v>
      </c>
      <c r="C8">
        <f>COUNTIF(mailing[[#Headers],[#Data],[COMPCOUNTRY]],Postage!B8)</f>
        <v>3</v>
      </c>
      <c r="D8" s="6">
        <v>1.3</v>
      </c>
      <c r="E8" s="6">
        <f t="shared" si="0"/>
        <v>3.9000000000000004</v>
      </c>
      <c r="H8">
        <f>H4-SUM(H5:H6)</f>
        <v>20</v>
      </c>
      <c r="I8" s="14">
        <f>SUMPRODUCT(H5:H7,I5:I7)</f>
        <v>78</v>
      </c>
    </row>
    <row r="9" spans="2:12" x14ac:dyDescent="0.25">
      <c r="B9" t="s">
        <v>849</v>
      </c>
      <c r="C9">
        <f>COUNTIF(mailing[[#Headers],[#Data],[COMPCOUNTRY]],Postage!B9)</f>
        <v>1</v>
      </c>
      <c r="D9" s="6">
        <v>1.3</v>
      </c>
      <c r="E9" s="6">
        <f t="shared" si="0"/>
        <v>1.3</v>
      </c>
      <c r="I9" s="14"/>
    </row>
    <row r="10" spans="2:12" x14ac:dyDescent="0.25">
      <c r="B10" t="s">
        <v>1062</v>
      </c>
      <c r="C10">
        <f>COUNTIF(mailing[[#Headers],[#Data],[COMPCOUNTRY]],Postage!B10)</f>
        <v>2</v>
      </c>
      <c r="D10" s="6">
        <v>1.3</v>
      </c>
      <c r="E10" s="6">
        <f t="shared" si="0"/>
        <v>2.6</v>
      </c>
      <c r="H10">
        <f>C21</f>
        <v>146</v>
      </c>
      <c r="I10" s="14"/>
    </row>
    <row r="11" spans="2:12" x14ac:dyDescent="0.25">
      <c r="B11" t="s">
        <v>1333</v>
      </c>
      <c r="C11">
        <f>COUNTIF(mailing[[#Headers],[#Data],[COMPCOUNTRY]],Postage!B11)</f>
        <v>1</v>
      </c>
      <c r="D11" s="6">
        <v>1.3</v>
      </c>
      <c r="E11" s="6">
        <f t="shared" si="0"/>
        <v>1.3</v>
      </c>
      <c r="G11" t="s">
        <v>2164</v>
      </c>
      <c r="H11">
        <v>14</v>
      </c>
      <c r="I11" s="14">
        <v>0.53</v>
      </c>
    </row>
    <row r="12" spans="2:12" x14ac:dyDescent="0.25">
      <c r="B12" t="s">
        <v>1457</v>
      </c>
      <c r="C12">
        <f>COUNTIF(mailing[[#Headers],[#Data],[COMPCOUNTRY]],Postage!B12)</f>
        <v>1</v>
      </c>
      <c r="D12" s="6">
        <v>1.3</v>
      </c>
      <c r="E12" s="6">
        <f t="shared" si="0"/>
        <v>1.3</v>
      </c>
      <c r="G12" t="s">
        <v>2165</v>
      </c>
      <c r="H12">
        <v>24</v>
      </c>
      <c r="I12" s="14">
        <v>0.53</v>
      </c>
    </row>
    <row r="13" spans="2:12" x14ac:dyDescent="0.25">
      <c r="B13" t="s">
        <v>714</v>
      </c>
      <c r="C13">
        <f>COUNTIF(mailing[[#Headers],[#Data],[COMPCOUNTRY]],Postage!B13)</f>
        <v>9</v>
      </c>
      <c r="D13" s="6">
        <v>1.3</v>
      </c>
      <c r="E13" s="6">
        <f t="shared" si="0"/>
        <v>11.700000000000001</v>
      </c>
      <c r="G13" t="s">
        <v>2166</v>
      </c>
      <c r="H13">
        <v>24</v>
      </c>
      <c r="I13" s="14">
        <v>0.53</v>
      </c>
    </row>
    <row r="14" spans="2:12" x14ac:dyDescent="0.25">
      <c r="B14" t="s">
        <v>1262</v>
      </c>
      <c r="C14">
        <f>COUNTIF(mailing[[#Headers],[#Data],[COMPCOUNTRY]],Postage!B14)</f>
        <v>1</v>
      </c>
      <c r="D14" s="6">
        <v>1.3</v>
      </c>
      <c r="E14" s="6">
        <f t="shared" si="0"/>
        <v>1.3</v>
      </c>
      <c r="G14" t="s">
        <v>2167</v>
      </c>
      <c r="H14">
        <v>24</v>
      </c>
      <c r="I14" s="14">
        <v>0.53</v>
      </c>
    </row>
    <row r="15" spans="2:12" x14ac:dyDescent="0.25">
      <c r="B15" t="s">
        <v>792</v>
      </c>
      <c r="C15">
        <f>COUNTIF(mailing[[#Headers],[#Data],[COMPCOUNTRY]],Postage!B15)</f>
        <v>3</v>
      </c>
      <c r="D15" s="6">
        <v>1.3</v>
      </c>
      <c r="E15" s="6">
        <f t="shared" si="0"/>
        <v>3.9000000000000004</v>
      </c>
      <c r="G15" t="s">
        <v>2168</v>
      </c>
      <c r="H15">
        <v>24</v>
      </c>
      <c r="I15" s="14">
        <v>0.53</v>
      </c>
      <c r="L15" t="s">
        <v>1909</v>
      </c>
    </row>
    <row r="16" spans="2:12" x14ac:dyDescent="0.25">
      <c r="B16" t="s">
        <v>998</v>
      </c>
      <c r="C16">
        <f>COUNTIF(mailing[[#Headers],[#Data],[COMPCOUNTRY]],Postage!B16)</f>
        <v>2</v>
      </c>
      <c r="D16" s="6">
        <v>1.3</v>
      </c>
      <c r="E16" s="6">
        <f t="shared" si="0"/>
        <v>2.6</v>
      </c>
      <c r="G16" t="s">
        <v>2169</v>
      </c>
      <c r="H16">
        <v>24</v>
      </c>
      <c r="I16" s="14">
        <v>0.53</v>
      </c>
    </row>
    <row r="17" spans="1:15" x14ac:dyDescent="0.25">
      <c r="B17" t="s">
        <v>869</v>
      </c>
      <c r="C17">
        <f>COUNTIF(mailing[[#Headers],[#Data],[COMPCOUNTRY]],Postage!B17)</f>
        <v>4</v>
      </c>
      <c r="D17" s="6">
        <v>0.53</v>
      </c>
      <c r="E17" s="6">
        <f t="shared" si="0"/>
        <v>2.12</v>
      </c>
      <c r="H17">
        <f>H10-SUM(H11:H16)</f>
        <v>12</v>
      </c>
      <c r="I17" s="14">
        <f>SUMPRODUCT(H11:H16,I11:I16)</f>
        <v>71.02</v>
      </c>
      <c r="L17" t="s">
        <v>1910</v>
      </c>
    </row>
    <row r="18" spans="1:15" x14ac:dyDescent="0.25">
      <c r="B18" t="s">
        <v>818</v>
      </c>
      <c r="C18">
        <f>COUNTIF(mailing[[#Headers],[#Data],[COMPCOUNTRY]],Postage!B18)</f>
        <v>2</v>
      </c>
      <c r="D18" s="6">
        <v>1.3</v>
      </c>
      <c r="E18" s="6">
        <f t="shared" si="0"/>
        <v>2.6</v>
      </c>
    </row>
    <row r="19" spans="1:15" x14ac:dyDescent="0.25">
      <c r="B19" t="s">
        <v>1004</v>
      </c>
      <c r="C19">
        <f>COUNTIF(mailing[[#Headers],[#Data],[COMPCOUNTRY]],Postage!B19)</f>
        <v>1</v>
      </c>
      <c r="D19" s="6">
        <v>1.3</v>
      </c>
      <c r="E19" s="6">
        <f t="shared" si="0"/>
        <v>1.3</v>
      </c>
      <c r="K19">
        <v>164</v>
      </c>
      <c r="L19" s="7" t="s">
        <v>1912</v>
      </c>
      <c r="M19">
        <f>K19/O19</f>
        <v>82</v>
      </c>
      <c r="N19" s="7" t="s">
        <v>1911</v>
      </c>
      <c r="O19">
        <v>2</v>
      </c>
    </row>
    <row r="20" spans="1:15" x14ac:dyDescent="0.25">
      <c r="B20" t="s">
        <v>1150</v>
      </c>
      <c r="C20">
        <f>COUNTIF(mailing[[#Headers],[#Data],[COMPCOUNTRY]],Postage!B20)</f>
        <v>1</v>
      </c>
      <c r="E20" s="6">
        <f t="shared" si="0"/>
        <v>0</v>
      </c>
      <c r="K20">
        <v>424</v>
      </c>
      <c r="L20" s="7"/>
      <c r="M20">
        <f t="shared" ref="M20:M23" si="1">K20/O20</f>
        <v>212</v>
      </c>
      <c r="N20" s="7" t="s">
        <v>1911</v>
      </c>
      <c r="O20">
        <v>2</v>
      </c>
    </row>
    <row r="21" spans="1:15" x14ac:dyDescent="0.25">
      <c r="B21" t="s">
        <v>667</v>
      </c>
      <c r="C21">
        <f>COUNTIF(mailing[[#Headers],[#Data],[COMPCOUNTRY]],Postage!B21)</f>
        <v>146</v>
      </c>
      <c r="D21" s="6">
        <v>0.53</v>
      </c>
      <c r="E21" s="6">
        <f t="shared" si="0"/>
        <v>77.38000000000001</v>
      </c>
      <c r="L21" s="7" t="s">
        <v>1912</v>
      </c>
      <c r="M21">
        <f t="shared" si="1"/>
        <v>0</v>
      </c>
      <c r="N21" s="7" t="s">
        <v>1911</v>
      </c>
      <c r="O21">
        <v>2</v>
      </c>
    </row>
    <row r="22" spans="1:15" x14ac:dyDescent="0.25">
      <c r="B22" t="s">
        <v>1110</v>
      </c>
      <c r="C22">
        <f>COUNTIF(mailing[[#Headers],[#Data],[COMPCOUNTRY]],Postage!B22)</f>
        <v>1</v>
      </c>
      <c r="D22" s="6">
        <v>1.3</v>
      </c>
      <c r="E22" s="6">
        <f t="shared" si="0"/>
        <v>1.3</v>
      </c>
      <c r="L22" s="7" t="s">
        <v>1912</v>
      </c>
      <c r="M22">
        <f t="shared" si="1"/>
        <v>0</v>
      </c>
      <c r="N22" s="7" t="s">
        <v>1911</v>
      </c>
      <c r="O22">
        <v>2</v>
      </c>
    </row>
    <row r="23" spans="1:15" x14ac:dyDescent="0.25">
      <c r="B23" t="s">
        <v>1988</v>
      </c>
      <c r="C23">
        <f>COUNTIF(mailing[[#Headers],[#Data],[COMPCOUNTRY]],Postage!B23)</f>
        <v>1</v>
      </c>
      <c r="D23" s="6">
        <v>1.3</v>
      </c>
      <c r="E23" s="6">
        <f t="shared" si="0"/>
        <v>1.3</v>
      </c>
      <c r="L23" s="7" t="s">
        <v>1912</v>
      </c>
      <c r="M23">
        <f t="shared" si="1"/>
        <v>0</v>
      </c>
      <c r="N23" s="7" t="s">
        <v>1911</v>
      </c>
      <c r="O23">
        <v>2</v>
      </c>
    </row>
    <row r="24" spans="1:15" x14ac:dyDescent="0.25">
      <c r="B24" s="8" t="s">
        <v>1951</v>
      </c>
      <c r="C24" s="8">
        <f>SUM(C2:C23)</f>
        <v>220</v>
      </c>
      <c r="D24" s="9"/>
      <c r="E24" s="9">
        <f>SUM(E2:E23)</f>
        <v>169.20000000000002</v>
      </c>
    </row>
    <row r="25" spans="1:15" x14ac:dyDescent="0.25">
      <c r="H25" s="6"/>
    </row>
    <row r="26" spans="1:15" x14ac:dyDescent="0.25">
      <c r="K26">
        <f>(10*M26+N26)*2</f>
        <v>142</v>
      </c>
      <c r="M26">
        <v>7</v>
      </c>
      <c r="N26">
        <v>1</v>
      </c>
    </row>
    <row r="27" spans="1:15" x14ac:dyDescent="0.25">
      <c r="K27">
        <f t="shared" ref="K27:K41" si="2">(10*M27+N27)*2</f>
        <v>128</v>
      </c>
      <c r="M27">
        <v>6</v>
      </c>
      <c r="N27">
        <v>4</v>
      </c>
    </row>
    <row r="28" spans="1:15" x14ac:dyDescent="0.25">
      <c r="A28" t="s">
        <v>1953</v>
      </c>
      <c r="B28" t="s">
        <v>1914</v>
      </c>
      <c r="C28">
        <v>2</v>
      </c>
      <c r="D28" s="6">
        <v>20.97</v>
      </c>
      <c r="E28" s="6">
        <f t="shared" ref="E28:E32" si="3">D28*C28</f>
        <v>41.94</v>
      </c>
      <c r="K28">
        <f t="shared" si="2"/>
        <v>52</v>
      </c>
      <c r="M28">
        <v>2</v>
      </c>
      <c r="N28">
        <v>6</v>
      </c>
    </row>
    <row r="29" spans="1:15" x14ac:dyDescent="0.25">
      <c r="A29" t="s">
        <v>1953</v>
      </c>
      <c r="B29" t="s">
        <v>1915</v>
      </c>
      <c r="C29">
        <v>1</v>
      </c>
      <c r="D29" s="6">
        <v>20.94</v>
      </c>
      <c r="E29" s="6">
        <f t="shared" si="3"/>
        <v>20.94</v>
      </c>
      <c r="K29">
        <f t="shared" si="2"/>
        <v>34</v>
      </c>
      <c r="M29">
        <v>1</v>
      </c>
      <c r="N29">
        <v>7</v>
      </c>
    </row>
    <row r="30" spans="1:15" x14ac:dyDescent="0.25">
      <c r="A30" t="s">
        <v>1953</v>
      </c>
      <c r="B30" t="s">
        <v>1952</v>
      </c>
      <c r="C30">
        <v>1</v>
      </c>
      <c r="E30" s="6">
        <v>3.78</v>
      </c>
      <c r="G30">
        <f>184-119</f>
        <v>65</v>
      </c>
      <c r="K30">
        <f t="shared" si="2"/>
        <v>140</v>
      </c>
      <c r="M30">
        <v>7</v>
      </c>
      <c r="N30">
        <v>0</v>
      </c>
    </row>
    <row r="31" spans="1:15" x14ac:dyDescent="0.25">
      <c r="A31" t="s">
        <v>1953</v>
      </c>
      <c r="B31" t="s">
        <v>1916</v>
      </c>
      <c r="C31">
        <v>2</v>
      </c>
      <c r="D31" s="6">
        <v>5.39</v>
      </c>
      <c r="E31" s="6">
        <v>10.78</v>
      </c>
      <c r="G31">
        <v>119</v>
      </c>
      <c r="K31">
        <f t="shared" si="2"/>
        <v>122</v>
      </c>
      <c r="M31">
        <v>6</v>
      </c>
      <c r="N31">
        <v>1</v>
      </c>
    </row>
    <row r="32" spans="1:15" x14ac:dyDescent="0.25">
      <c r="A32" t="s">
        <v>1953</v>
      </c>
      <c r="B32" t="s">
        <v>1917</v>
      </c>
      <c r="C32">
        <v>2</v>
      </c>
      <c r="D32" s="6">
        <v>5.89</v>
      </c>
      <c r="E32" s="6">
        <f t="shared" si="3"/>
        <v>11.78</v>
      </c>
      <c r="K32">
        <f t="shared" si="2"/>
        <v>48</v>
      </c>
      <c r="M32">
        <v>2</v>
      </c>
      <c r="N32">
        <v>4</v>
      </c>
    </row>
    <row r="33" spans="1:14" x14ac:dyDescent="0.25">
      <c r="A33" t="s">
        <v>1953</v>
      </c>
      <c r="B33" t="s">
        <v>1920</v>
      </c>
      <c r="C33">
        <v>1</v>
      </c>
      <c r="E33" s="6">
        <f>5.85+1.71</f>
        <v>7.56</v>
      </c>
      <c r="K33">
        <f t="shared" si="2"/>
        <v>32</v>
      </c>
      <c r="M33">
        <v>1</v>
      </c>
      <c r="N33">
        <v>6</v>
      </c>
    </row>
    <row r="34" spans="1:14" x14ac:dyDescent="0.25">
      <c r="B34" s="8" t="s">
        <v>1913</v>
      </c>
      <c r="C34" s="8"/>
      <c r="D34" s="9"/>
      <c r="E34" s="9">
        <f>SUM(E28:E33)</f>
        <v>96.78</v>
      </c>
      <c r="K34">
        <f t="shared" si="2"/>
        <v>154</v>
      </c>
      <c r="M34">
        <v>7</v>
      </c>
      <c r="N34">
        <v>7</v>
      </c>
    </row>
    <row r="35" spans="1:14" x14ac:dyDescent="0.25">
      <c r="K35">
        <f t="shared" si="2"/>
        <v>120</v>
      </c>
      <c r="M35">
        <v>6</v>
      </c>
      <c r="N35">
        <v>0</v>
      </c>
    </row>
    <row r="36" spans="1:14" x14ac:dyDescent="0.25">
      <c r="B36" s="8" t="s">
        <v>1918</v>
      </c>
      <c r="C36" s="8">
        <v>184</v>
      </c>
      <c r="D36" s="9">
        <v>0.5</v>
      </c>
      <c r="E36" s="9">
        <f t="shared" ref="E36" si="4">D36*C36</f>
        <v>92</v>
      </c>
      <c r="K36">
        <f t="shared" si="2"/>
        <v>40</v>
      </c>
      <c r="M36">
        <v>2</v>
      </c>
    </row>
    <row r="37" spans="1:14" x14ac:dyDescent="0.25">
      <c r="K37">
        <f t="shared" si="2"/>
        <v>20</v>
      </c>
      <c r="M37">
        <v>1</v>
      </c>
    </row>
    <row r="38" spans="1:14" x14ac:dyDescent="0.25">
      <c r="B38" s="8" t="s">
        <v>1919</v>
      </c>
      <c r="C38" s="8"/>
      <c r="D38" s="9"/>
      <c r="E38" s="9">
        <f>E24+E34+E36</f>
        <v>357.98</v>
      </c>
      <c r="K38">
        <f t="shared" si="2"/>
        <v>140</v>
      </c>
      <c r="M38">
        <v>7</v>
      </c>
    </row>
    <row r="39" spans="1:14" x14ac:dyDescent="0.25">
      <c r="K39">
        <f t="shared" si="2"/>
        <v>120</v>
      </c>
      <c r="M39">
        <v>6</v>
      </c>
    </row>
    <row r="40" spans="1:14" x14ac:dyDescent="0.25">
      <c r="B40" t="s">
        <v>1923</v>
      </c>
      <c r="G40" t="s">
        <v>1921</v>
      </c>
      <c r="K40">
        <f t="shared" si="2"/>
        <v>40</v>
      </c>
      <c r="M40">
        <v>2</v>
      </c>
    </row>
    <row r="41" spans="1:14" x14ac:dyDescent="0.25">
      <c r="A41" t="s">
        <v>1953</v>
      </c>
      <c r="B41" t="s">
        <v>1920</v>
      </c>
      <c r="C41">
        <v>1</v>
      </c>
      <c r="D41" s="6">
        <v>9.99</v>
      </c>
      <c r="E41" s="6">
        <f t="shared" ref="E41:E43" si="5">D41*C41</f>
        <v>9.99</v>
      </c>
      <c r="G41" t="s">
        <v>1922</v>
      </c>
      <c r="K41">
        <f t="shared" si="2"/>
        <v>20</v>
      </c>
      <c r="M41">
        <v>1</v>
      </c>
    </row>
    <row r="42" spans="1:14" x14ac:dyDescent="0.25">
      <c r="A42" t="s">
        <v>1953</v>
      </c>
      <c r="B42" t="s">
        <v>1916</v>
      </c>
      <c r="C42">
        <v>1</v>
      </c>
      <c r="D42" s="6">
        <v>5.39</v>
      </c>
      <c r="E42" s="6">
        <f t="shared" si="5"/>
        <v>5.39</v>
      </c>
    </row>
    <row r="43" spans="1:14" x14ac:dyDescent="0.25">
      <c r="B43" t="s">
        <v>1924</v>
      </c>
      <c r="C43">
        <v>1</v>
      </c>
      <c r="D43" s="6">
        <v>17.989999999999998</v>
      </c>
      <c r="E43" s="6">
        <f t="shared" si="5"/>
        <v>17.989999999999998</v>
      </c>
    </row>
    <row r="44" spans="1:14" x14ac:dyDescent="0.25">
      <c r="B44" s="8" t="s">
        <v>1925</v>
      </c>
      <c r="C44" s="8"/>
      <c r="D44" s="9"/>
      <c r="E44" s="9">
        <f>SUM(E41:E43)</f>
        <v>33.369999999999997</v>
      </c>
    </row>
  </sheetData>
  <sortState xmlns:xlrd2="http://schemas.microsoft.com/office/spreadsheetml/2017/richdata2" ref="B2:B23">
    <sortCondition ref="B2:B23"/>
  </sortState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13FF7-9C3D-4CB5-9216-4EB938EE91DD}">
  <dimension ref="A1:M181"/>
  <sheetViews>
    <sheetView workbookViewId="0">
      <pane xSplit="2" ySplit="1" topLeftCell="C2" activePane="bottomRight" state="frozen"/>
      <selection activeCell="I17" activeCellId="1" sqref="I8 I17"/>
      <selection pane="topRight" activeCell="I17" activeCellId="1" sqref="I8 I17"/>
      <selection pane="bottomLeft" activeCell="I17" activeCellId="1" sqref="I8 I17"/>
      <selection pane="bottomRight" sqref="A1:XFD1"/>
    </sheetView>
  </sheetViews>
  <sheetFormatPr defaultRowHeight="15" x14ac:dyDescent="0.25"/>
  <cols>
    <col min="1" max="1" width="9.5703125" customWidth="1"/>
    <col min="2" max="2" width="41.5703125" bestFit="1" customWidth="1"/>
    <col min="3" max="3" width="16.140625" bestFit="1" customWidth="1"/>
    <col min="4" max="4" width="33.42578125" bestFit="1" customWidth="1"/>
    <col min="5" max="5" width="32.28515625" bestFit="1" customWidth="1"/>
    <col min="6" max="6" width="54.85546875" bestFit="1" customWidth="1"/>
    <col min="7" max="7" width="22.28515625" bestFit="1" customWidth="1"/>
    <col min="8" max="8" width="21.7109375" bestFit="1" customWidth="1"/>
    <col min="9" max="9" width="38.85546875" bestFit="1" customWidth="1"/>
    <col min="10" max="10" width="9.7109375" bestFit="1" customWidth="1"/>
    <col min="11" max="11" width="50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2460</v>
      </c>
      <c r="K1" t="s">
        <v>2461</v>
      </c>
      <c r="L1" t="s">
        <v>1180</v>
      </c>
    </row>
    <row r="2" spans="1:13" hidden="1" x14ac:dyDescent="0.25">
      <c r="A2">
        <v>201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" t="str">
        <f>email[[#This Row],[CONTACTFIRSTNAME]]&amp;"^"&amp;email[[#This Row],[CONTACTLASTNAME]]&amp;"^"&amp;email[[#This Row],[REGNBR]]</f>
        <v>Richard^Chiariello^N150GV, N247PS, N365GA, N150GA</v>
      </c>
      <c r="L2" s="12">
        <v>2</v>
      </c>
      <c r="M2" t="s">
        <v>3226</v>
      </c>
    </row>
    <row r="3" spans="1:13" hidden="1" x14ac:dyDescent="0.25">
      <c r="A3">
        <v>204</v>
      </c>
      <c r="B3" s="13" t="s">
        <v>17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 t="s">
        <v>23</v>
      </c>
      <c r="I3" t="s">
        <v>24</v>
      </c>
      <c r="J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3" t="str">
        <f>email[[#This Row],[CONTACTFIRSTNAME]]&amp;"^"&amp;email[[#This Row],[CONTACTLASTNAME]]&amp;"^"&amp;email[[#This Row],[REGNBR]]</f>
        <v>Robert^(J.R.) Dodson^N7476C</v>
      </c>
      <c r="L3" s="12">
        <f>MATCH(email[[#This Row],[combine]],phone[[#All],[Combined]],0)</f>
        <v>161</v>
      </c>
    </row>
    <row r="4" spans="1:13" hidden="1" x14ac:dyDescent="0.25">
      <c r="A4">
        <v>204</v>
      </c>
      <c r="B4" t="s">
        <v>25</v>
      </c>
      <c r="C4" t="s">
        <v>18</v>
      </c>
      <c r="D4" t="s">
        <v>19</v>
      </c>
      <c r="E4" t="s">
        <v>20</v>
      </c>
      <c r="F4" t="s">
        <v>21</v>
      </c>
      <c r="G4" t="s">
        <v>26</v>
      </c>
      <c r="H4" t="s">
        <v>26</v>
      </c>
      <c r="I4" t="s">
        <v>26</v>
      </c>
      <c r="J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4" t="str">
        <f>email[[#This Row],[CONTACTFIRSTNAME]]&amp;"^"&amp;email[[#This Row],[CONTACTLASTNAME]]&amp;"^"&amp;email[[#This Row],[REGNBR]]</f>
        <v>^^N7476C</v>
      </c>
      <c r="L4" s="12">
        <f>MATCH("*"&amp;email[[#This Row],[Company]]&amp;"*",phone[[#All],[Company]],0)</f>
        <v>161</v>
      </c>
    </row>
    <row r="5" spans="1:13" hidden="1" x14ac:dyDescent="0.25">
      <c r="A5">
        <v>205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24</v>
      </c>
      <c r="J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6</v>
      </c>
      <c r="K5" t="str">
        <f>email[[#This Row],[CONTACTFIRSTNAME]]&amp;"^"&amp;email[[#This Row],[CONTACTLASTNAME]]&amp;"^"&amp;email[[#This Row],[REGNBR]]</f>
        <v>Kevin^Welch^N29JW</v>
      </c>
      <c r="L5" s="12">
        <f>MATCH(email[[#This Row],[combine]],phone[[#All],[Combined]],0)</f>
        <v>4</v>
      </c>
    </row>
    <row r="6" spans="1:13" hidden="1" x14ac:dyDescent="0.25">
      <c r="A6">
        <v>206</v>
      </c>
      <c r="B6" t="s">
        <v>34</v>
      </c>
      <c r="C6" t="s">
        <v>35</v>
      </c>
      <c r="D6" t="s">
        <v>36</v>
      </c>
      <c r="E6" t="s">
        <v>37</v>
      </c>
      <c r="F6" t="s">
        <v>38</v>
      </c>
      <c r="G6" t="s">
        <v>39</v>
      </c>
      <c r="H6" t="s">
        <v>40</v>
      </c>
      <c r="I6" t="s">
        <v>26</v>
      </c>
      <c r="J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6" t="str">
        <f>email[[#This Row],[CONTACTFIRSTNAME]]&amp;"^"&amp;email[[#This Row],[CONTACTLASTNAME]]&amp;"^"&amp;email[[#This Row],[REGNBR]]</f>
        <v>David^Meisel^N150QA</v>
      </c>
      <c r="L6" s="12">
        <f>MATCH(email[[#This Row],[combine]],phone[[#All],[Combined]],0)</f>
        <v>6</v>
      </c>
    </row>
    <row r="7" spans="1:13" hidden="1" x14ac:dyDescent="0.25">
      <c r="A7">
        <v>209</v>
      </c>
      <c r="B7" t="s">
        <v>41</v>
      </c>
      <c r="C7" t="s">
        <v>42</v>
      </c>
      <c r="D7" t="s">
        <v>43</v>
      </c>
      <c r="E7" t="s">
        <v>44</v>
      </c>
      <c r="F7" t="s">
        <v>45</v>
      </c>
      <c r="G7" t="s">
        <v>46</v>
      </c>
      <c r="H7" t="s">
        <v>47</v>
      </c>
      <c r="I7" t="s">
        <v>24</v>
      </c>
      <c r="J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7" t="str">
        <f>email[[#This Row],[CONTACTFIRSTNAME]]&amp;"^"&amp;email[[#This Row],[CONTACTLASTNAME]]&amp;"^"&amp;email[[#This Row],[REGNBR]]</f>
        <v>Curt^Pavlicek^N209AW</v>
      </c>
      <c r="L7" s="12">
        <f>MATCH(email[[#This Row],[combine]],phone[[#All],[Combined]],0)</f>
        <v>9</v>
      </c>
    </row>
    <row r="8" spans="1:13" hidden="1" x14ac:dyDescent="0.25">
      <c r="A8">
        <v>210</v>
      </c>
      <c r="B8" t="s">
        <v>48</v>
      </c>
      <c r="C8" t="s">
        <v>49</v>
      </c>
      <c r="D8" t="s">
        <v>19</v>
      </c>
      <c r="E8" t="s">
        <v>50</v>
      </c>
      <c r="F8" t="s">
        <v>51</v>
      </c>
      <c r="G8" t="s">
        <v>52</v>
      </c>
      <c r="H8" t="s">
        <v>53</v>
      </c>
      <c r="I8" t="s">
        <v>54</v>
      </c>
      <c r="J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8" t="str">
        <f>email[[#This Row],[CONTACTFIRSTNAME]]&amp;"^"&amp;email[[#This Row],[CONTACTLASTNAME]]&amp;"^"&amp;email[[#This Row],[REGNBR]]</f>
        <v>John^Dewberry^N428JD</v>
      </c>
      <c r="L8" s="12">
        <f>MATCH(email[[#This Row],[combine]],phone[[#All],[Combined]],0)</f>
        <v>131</v>
      </c>
    </row>
    <row r="9" spans="1:13" hidden="1" x14ac:dyDescent="0.25">
      <c r="A9">
        <v>211</v>
      </c>
      <c r="B9" t="s">
        <v>55</v>
      </c>
      <c r="C9" t="s">
        <v>56</v>
      </c>
      <c r="D9" t="s">
        <v>57</v>
      </c>
      <c r="E9" t="s">
        <v>58</v>
      </c>
      <c r="F9" t="s">
        <v>59</v>
      </c>
      <c r="G9" t="s">
        <v>60</v>
      </c>
      <c r="H9" t="s">
        <v>61</v>
      </c>
      <c r="I9" t="s">
        <v>62</v>
      </c>
      <c r="J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9" t="str">
        <f>email[[#This Row],[CONTACTFIRSTNAME]]&amp;"^"&amp;email[[#This Row],[CONTACTLASTNAME]]&amp;"^"&amp;email[[#This Row],[REGNBR]]</f>
        <v>Eduardo^Abraham Kanan^N248SL</v>
      </c>
      <c r="L9" s="12">
        <f>MATCH(email[[#This Row],[combine]],phone[[#All],[Combined]],0)</f>
        <v>17</v>
      </c>
    </row>
    <row r="10" spans="1:13" hidden="1" x14ac:dyDescent="0.25">
      <c r="A10">
        <v>211</v>
      </c>
      <c r="B10" t="s">
        <v>63</v>
      </c>
      <c r="C10" t="s">
        <v>56</v>
      </c>
      <c r="D10" t="s">
        <v>57</v>
      </c>
      <c r="E10" t="s">
        <v>58</v>
      </c>
      <c r="F10" t="s">
        <v>64</v>
      </c>
      <c r="G10" t="s">
        <v>65</v>
      </c>
      <c r="H10" t="s">
        <v>66</v>
      </c>
      <c r="I10" t="s">
        <v>26</v>
      </c>
      <c r="J1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9</v>
      </c>
      <c r="K10" t="str">
        <f>email[[#This Row],[CONTACTFIRSTNAME]]&amp;"^"&amp;email[[#This Row],[CONTACTLASTNAME]]&amp;"^"&amp;email[[#This Row],[REGNBR]]</f>
        <v>Edgar^Morales^N248SL</v>
      </c>
      <c r="L10" s="12">
        <f>MATCH(email[[#This Row],[combine]],phone[[#All],[Combined]],0)</f>
        <v>16</v>
      </c>
    </row>
    <row r="11" spans="1:13" hidden="1" x14ac:dyDescent="0.25">
      <c r="A11">
        <v>211</v>
      </c>
      <c r="B11" t="s">
        <v>67</v>
      </c>
      <c r="C11" t="s">
        <v>56</v>
      </c>
      <c r="D11" t="s">
        <v>57</v>
      </c>
      <c r="E11" t="s">
        <v>58</v>
      </c>
      <c r="F11" t="s">
        <v>59</v>
      </c>
      <c r="G11" t="s">
        <v>26</v>
      </c>
      <c r="H11" t="s">
        <v>26</v>
      </c>
      <c r="I11" t="s">
        <v>26</v>
      </c>
      <c r="J1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1" t="str">
        <f>email[[#This Row],[CONTACTFIRSTNAME]]&amp;"^"&amp;email[[#This Row],[CONTACTLASTNAME]]&amp;"^"&amp;email[[#This Row],[REGNBR]]</f>
        <v>^^N248SL</v>
      </c>
      <c r="L11" s="12">
        <f>MATCH("*"&amp;email[[#This Row],[Company]]&amp;"*",phone[[#All],[Company]],0)</f>
        <v>17</v>
      </c>
    </row>
    <row r="12" spans="1:13" hidden="1" x14ac:dyDescent="0.25">
      <c r="A12">
        <v>211</v>
      </c>
      <c r="B12" t="s">
        <v>68</v>
      </c>
      <c r="C12" t="s">
        <v>56</v>
      </c>
      <c r="D12" t="s">
        <v>36</v>
      </c>
      <c r="E12" t="s">
        <v>58</v>
      </c>
      <c r="F12" t="s">
        <v>69</v>
      </c>
      <c r="G12" t="s">
        <v>70</v>
      </c>
      <c r="H12" t="s">
        <v>71</v>
      </c>
      <c r="I12" t="s">
        <v>26</v>
      </c>
      <c r="J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2" t="str">
        <f>email[[#This Row],[CONTACTFIRSTNAME]]&amp;"^"&amp;email[[#This Row],[CONTACTLASTNAME]]&amp;"^"&amp;email[[#This Row],[REGNBR]]</f>
        <v>Jeffry^Wright^N248SL</v>
      </c>
      <c r="L12" s="12">
        <f>MATCH(email[[#This Row],[combine]],phone[[#All],[Combined]],0)</f>
        <v>166</v>
      </c>
    </row>
    <row r="13" spans="1:13" hidden="1" x14ac:dyDescent="0.25">
      <c r="A13">
        <v>214</v>
      </c>
      <c r="B13" t="s">
        <v>72</v>
      </c>
      <c r="C13" t="s">
        <v>73</v>
      </c>
      <c r="D13" t="s">
        <v>29</v>
      </c>
      <c r="E13" t="s">
        <v>74</v>
      </c>
      <c r="F13" t="s">
        <v>75</v>
      </c>
      <c r="G13" t="s">
        <v>76</v>
      </c>
      <c r="H13" t="s">
        <v>77</v>
      </c>
      <c r="I13" t="s">
        <v>78</v>
      </c>
      <c r="J1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3</v>
      </c>
      <c r="K13" t="str">
        <f>email[[#This Row],[CONTACTFIRSTNAME]]&amp;"^"&amp;email[[#This Row],[CONTACTLASTNAME]]&amp;"^"&amp;email[[#This Row],[REGNBR]]</f>
        <v>James^Warren^N777FL</v>
      </c>
      <c r="L13" s="12">
        <f>MATCH(email[[#This Row],[combine]],phone[[#All],[Combined]],0)</f>
        <v>14</v>
      </c>
    </row>
    <row r="14" spans="1:13" hidden="1" x14ac:dyDescent="0.25">
      <c r="A14">
        <v>216</v>
      </c>
      <c r="B14" t="s">
        <v>79</v>
      </c>
      <c r="C14" t="s">
        <v>80</v>
      </c>
      <c r="D14" t="s">
        <v>29</v>
      </c>
      <c r="E14" t="s">
        <v>81</v>
      </c>
      <c r="F14" t="s">
        <v>82</v>
      </c>
      <c r="G14" t="s">
        <v>83</v>
      </c>
      <c r="H14" t="s">
        <v>84</v>
      </c>
      <c r="I14" t="s">
        <v>85</v>
      </c>
      <c r="J1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4" t="str">
        <f>email[[#This Row],[CONTACTFIRSTNAME]]&amp;"^"&amp;email[[#This Row],[CONTACTLASTNAME]]&amp;"^"&amp;email[[#This Row],[REGNBR]]</f>
        <v>Nathan^Keizer^N192SW</v>
      </c>
      <c r="L14" s="12">
        <f>MATCH(email[[#This Row],[combine]],phone[[#All],[Combined]],0)</f>
        <v>18</v>
      </c>
    </row>
    <row r="15" spans="1:13" hidden="1" x14ac:dyDescent="0.25">
      <c r="A15">
        <v>219</v>
      </c>
      <c r="B15" t="s">
        <v>86</v>
      </c>
      <c r="C15" t="s">
        <v>87</v>
      </c>
      <c r="D15" t="s">
        <v>19</v>
      </c>
      <c r="E15" t="s">
        <v>88</v>
      </c>
      <c r="F15" t="s">
        <v>89</v>
      </c>
      <c r="G15" t="s">
        <v>90</v>
      </c>
      <c r="H15" t="s">
        <v>91</v>
      </c>
      <c r="I15" t="s">
        <v>62</v>
      </c>
      <c r="J1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" t="str">
        <f>email[[#This Row],[CONTACTFIRSTNAME]]&amp;"^"&amp;email[[#This Row],[CONTACTLASTNAME]]&amp;"^"&amp;email[[#This Row],[REGNBR]]</f>
        <v>Guido^Meier^CC-CWK</v>
      </c>
      <c r="L15" s="12">
        <f>MATCH(email[[#This Row],[combine]],phone[[#All],[Combined]],0)</f>
        <v>27</v>
      </c>
    </row>
    <row r="16" spans="1:13" hidden="1" x14ac:dyDescent="0.25">
      <c r="A16">
        <v>219</v>
      </c>
      <c r="B16" t="s">
        <v>92</v>
      </c>
      <c r="C16" t="s">
        <v>93</v>
      </c>
      <c r="D16" t="s">
        <v>94</v>
      </c>
      <c r="E16" t="s">
        <v>95</v>
      </c>
      <c r="F16" t="s">
        <v>96</v>
      </c>
      <c r="G16" t="s">
        <v>97</v>
      </c>
      <c r="H16" t="s">
        <v>98</v>
      </c>
      <c r="I16" t="s">
        <v>99</v>
      </c>
      <c r="J1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6" t="str">
        <f>email[[#This Row],[CONTACTFIRSTNAME]]&amp;"^"&amp;email[[#This Row],[CONTACTLASTNAME]]&amp;"^"&amp;email[[#This Row],[REGNBR]]</f>
        <v>Ricardo^Espinosa Urrejola^CC-CWK, CC-AOA</v>
      </c>
      <c r="L16" s="12" t="e">
        <f>MATCH(email[[#This Row],[combine]],phone[[#All],[Combined]],0)</f>
        <v>#N/A</v>
      </c>
    </row>
    <row r="17" spans="1:13" hidden="1" x14ac:dyDescent="0.25">
      <c r="A17">
        <v>219</v>
      </c>
      <c r="B17" t="s">
        <v>100</v>
      </c>
      <c r="C17" t="s">
        <v>93</v>
      </c>
      <c r="D17" t="s">
        <v>101</v>
      </c>
      <c r="E17" t="s">
        <v>95</v>
      </c>
      <c r="F17" t="s">
        <v>96</v>
      </c>
      <c r="G17" t="s">
        <v>26</v>
      </c>
      <c r="H17" t="s">
        <v>26</v>
      </c>
      <c r="I17" t="s">
        <v>26</v>
      </c>
      <c r="J1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3</v>
      </c>
      <c r="K17" t="str">
        <f>email[[#This Row],[CONTACTFIRSTNAME]]&amp;"^"&amp;email[[#This Row],[CONTACTLASTNAME]]&amp;"^"&amp;email[[#This Row],[REGNBR]]</f>
        <v>^^CC-CWK, CC-AOA</v>
      </c>
      <c r="L17" s="12">
        <f>MATCH("*"&amp;email[[#This Row],[Company]]&amp;"*",phone[[#All],[Company]],0)</f>
        <v>26</v>
      </c>
    </row>
    <row r="18" spans="1:13" hidden="1" x14ac:dyDescent="0.25">
      <c r="A18">
        <v>220</v>
      </c>
      <c r="B18" t="s">
        <v>102</v>
      </c>
      <c r="C18" t="s">
        <v>103</v>
      </c>
      <c r="D18" t="s">
        <v>43</v>
      </c>
      <c r="E18" t="s">
        <v>104</v>
      </c>
      <c r="F18" t="s">
        <v>105</v>
      </c>
      <c r="G18" t="s">
        <v>106</v>
      </c>
      <c r="H18" t="s">
        <v>107</v>
      </c>
      <c r="I18" t="s">
        <v>19</v>
      </c>
      <c r="J1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8" t="str">
        <f>email[[#This Row],[CONTACTFIRSTNAME]]&amp;"^"&amp;email[[#This Row],[CONTACTLASTNAME]]&amp;"^"&amp;email[[#This Row],[REGNBR]]</f>
        <v>Mary^Randolph^N150MT</v>
      </c>
      <c r="L18" s="12">
        <f>MATCH(email[[#This Row],[combine]],phone[[#All],[Combined]],0)</f>
        <v>132</v>
      </c>
    </row>
    <row r="19" spans="1:13" hidden="1" x14ac:dyDescent="0.25">
      <c r="A19">
        <v>221</v>
      </c>
      <c r="B19" t="s">
        <v>108</v>
      </c>
      <c r="C19" t="s">
        <v>109</v>
      </c>
      <c r="D19" t="s">
        <v>43</v>
      </c>
      <c r="E19" t="s">
        <v>110</v>
      </c>
      <c r="F19" t="s">
        <v>111</v>
      </c>
      <c r="G19" t="s">
        <v>26</v>
      </c>
      <c r="H19" t="s">
        <v>26</v>
      </c>
      <c r="I19" t="s">
        <v>26</v>
      </c>
      <c r="J1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9" t="str">
        <f>email[[#This Row],[CONTACTFIRSTNAME]]&amp;"^"&amp;email[[#This Row],[CONTACTLASTNAME]]&amp;"^"&amp;email[[#This Row],[REGNBR]]</f>
        <v>^^N705AK</v>
      </c>
      <c r="L19" s="12">
        <f>MATCH("*"&amp;email[[#This Row],[Company]]&amp;"*",phone[[#All],[Company]],0)</f>
        <v>167</v>
      </c>
    </row>
    <row r="20" spans="1:13" hidden="1" x14ac:dyDescent="0.25">
      <c r="A20">
        <v>221</v>
      </c>
      <c r="B20" t="s">
        <v>112</v>
      </c>
      <c r="C20" t="s">
        <v>109</v>
      </c>
      <c r="D20" t="s">
        <v>43</v>
      </c>
      <c r="E20" t="s">
        <v>110</v>
      </c>
      <c r="F20" t="s">
        <v>111</v>
      </c>
      <c r="G20" t="s">
        <v>113</v>
      </c>
      <c r="H20" t="s">
        <v>114</v>
      </c>
      <c r="I20" t="s">
        <v>115</v>
      </c>
      <c r="J2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0" t="str">
        <f>email[[#This Row],[CONTACTFIRSTNAME]]&amp;"^"&amp;email[[#This Row],[CONTACTLASTNAME]]&amp;"^"&amp;email[[#This Row],[REGNBR]]</f>
        <v>Charles^Judge^N705AK</v>
      </c>
      <c r="L20" s="12">
        <f>MATCH(email[[#This Row],[combine]],phone[[#All],[Combined]],0)</f>
        <v>167</v>
      </c>
    </row>
    <row r="21" spans="1:13" hidden="1" x14ac:dyDescent="0.25">
      <c r="A21">
        <v>222</v>
      </c>
      <c r="B21" t="s">
        <v>116</v>
      </c>
      <c r="C21" t="s">
        <v>117</v>
      </c>
      <c r="D21" t="s">
        <v>29</v>
      </c>
      <c r="E21" t="s">
        <v>118</v>
      </c>
      <c r="F21" t="s">
        <v>119</v>
      </c>
      <c r="G21" t="s">
        <v>26</v>
      </c>
      <c r="H21" t="s">
        <v>26</v>
      </c>
      <c r="I21" t="s">
        <v>26</v>
      </c>
      <c r="J2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7</v>
      </c>
      <c r="K21" t="str">
        <f>email[[#This Row],[CONTACTFIRSTNAME]]&amp;"^"&amp;email[[#This Row],[CONTACTLASTNAME]]&amp;"^"&amp;email[[#This Row],[REGNBR]]</f>
        <v>^^C-FTXX</v>
      </c>
      <c r="L21" s="12">
        <f>MATCH("*"&amp;email[[#This Row],[Company]]&amp;"*",phone[[#All],[Company]],0)</f>
        <v>170</v>
      </c>
    </row>
    <row r="22" spans="1:13" hidden="1" x14ac:dyDescent="0.25">
      <c r="A22">
        <v>222</v>
      </c>
      <c r="B22" t="s">
        <v>120</v>
      </c>
      <c r="C22" t="s">
        <v>117</v>
      </c>
      <c r="D22" t="s">
        <v>29</v>
      </c>
      <c r="E22" t="s">
        <v>118</v>
      </c>
      <c r="F22" t="s">
        <v>119</v>
      </c>
      <c r="G22" t="s">
        <v>121</v>
      </c>
      <c r="H22" t="s">
        <v>122</v>
      </c>
      <c r="I22" t="s">
        <v>26</v>
      </c>
      <c r="J2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2" t="str">
        <f>email[[#This Row],[CONTACTFIRSTNAME]]&amp;"^"&amp;email[[#This Row],[CONTACTLASTNAME]]&amp;"^"&amp;email[[#This Row],[REGNBR]]</f>
        <v>Louie^Tolaini^C-FTXX</v>
      </c>
      <c r="L22" s="12">
        <f>MATCH(email[[#This Row],[combine]],phone[[#All],[Combined]],0)</f>
        <v>170</v>
      </c>
    </row>
    <row r="23" spans="1:13" hidden="1" x14ac:dyDescent="0.25">
      <c r="A23">
        <v>223</v>
      </c>
      <c r="B23" t="s">
        <v>123</v>
      </c>
      <c r="C23" t="s">
        <v>124</v>
      </c>
      <c r="D23" t="s">
        <v>29</v>
      </c>
      <c r="E23" t="s">
        <v>125</v>
      </c>
      <c r="F23" t="s">
        <v>126</v>
      </c>
      <c r="G23" t="s">
        <v>127</v>
      </c>
      <c r="H23" t="s">
        <v>128</v>
      </c>
      <c r="I23" t="s">
        <v>129</v>
      </c>
      <c r="J2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3" t="str">
        <f>email[[#This Row],[CONTACTFIRSTNAME]]&amp;"^"&amp;email[[#This Row],[CONTACTLASTNAME]]&amp;"^"&amp;email[[#This Row],[REGNBR]]</f>
        <v>Marvin^Weiner^N611NC</v>
      </c>
      <c r="L23" s="12">
        <f>MATCH(email[[#This Row],[combine]],phone[[#All],[Combined]],0)</f>
        <v>171</v>
      </c>
    </row>
    <row r="24" spans="1:13" hidden="1" x14ac:dyDescent="0.25">
      <c r="A24">
        <v>226</v>
      </c>
      <c r="B24" t="s">
        <v>130</v>
      </c>
      <c r="C24" t="s">
        <v>131</v>
      </c>
      <c r="D24" t="s">
        <v>43</v>
      </c>
      <c r="E24" t="s">
        <v>132</v>
      </c>
      <c r="F24" t="s">
        <v>133</v>
      </c>
      <c r="G24" t="s">
        <v>134</v>
      </c>
      <c r="H24" t="s">
        <v>135</v>
      </c>
      <c r="I24" t="s">
        <v>24</v>
      </c>
      <c r="J2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24" t="str">
        <f>email[[#This Row],[CONTACTFIRSTNAME]]&amp;"^"&amp;email[[#This Row],[CONTACTLASTNAME]]&amp;"^"&amp;email[[#This Row],[REGNBR]]</f>
        <v>Albert^Buccieri^N8821C</v>
      </c>
      <c r="L24" s="12">
        <f>MATCH(email[[#This Row],[combine]],phone[[#All],[Combined]],0)</f>
        <v>24</v>
      </c>
    </row>
    <row r="25" spans="1:13" hidden="1" x14ac:dyDescent="0.25">
      <c r="A25">
        <v>226</v>
      </c>
      <c r="B25" t="s">
        <v>136</v>
      </c>
      <c r="C25" t="s">
        <v>131</v>
      </c>
      <c r="D25" t="s">
        <v>19</v>
      </c>
      <c r="E25" t="s">
        <v>132</v>
      </c>
      <c r="F25" t="s">
        <v>137</v>
      </c>
      <c r="G25" t="s">
        <v>138</v>
      </c>
      <c r="H25" t="s">
        <v>139</v>
      </c>
      <c r="I25" t="s">
        <v>54</v>
      </c>
      <c r="J2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5" t="str">
        <f>email[[#This Row],[CONTACTFIRSTNAME]]&amp;"^"&amp;email[[#This Row],[CONTACTLASTNAME]]&amp;"^"&amp;email[[#This Row],[REGNBR]]</f>
        <v>William^Tos^N8821C</v>
      </c>
      <c r="L25" s="12">
        <f>MATCH(email[[#This Row],[combine]],phone[[#All],[Combined]],0)</f>
        <v>172</v>
      </c>
    </row>
    <row r="26" spans="1:13" hidden="1" x14ac:dyDescent="0.25">
      <c r="A26">
        <v>226</v>
      </c>
      <c r="B26" t="s">
        <v>140</v>
      </c>
      <c r="C26" t="s">
        <v>131</v>
      </c>
      <c r="D26" t="s">
        <v>43</v>
      </c>
      <c r="E26" t="s">
        <v>132</v>
      </c>
      <c r="F26" t="s">
        <v>133</v>
      </c>
      <c r="G26" t="s">
        <v>26</v>
      </c>
      <c r="H26" t="s">
        <v>26</v>
      </c>
      <c r="I26" t="s">
        <v>26</v>
      </c>
      <c r="J2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6" t="str">
        <f>email[[#This Row],[CONTACTFIRSTNAME]]&amp;"^"&amp;email[[#This Row],[CONTACTLASTNAME]]&amp;"^"&amp;email[[#This Row],[REGNBR]]</f>
        <v>^^N8821C</v>
      </c>
      <c r="L26" s="12">
        <f>MATCH("*"&amp;email[[#This Row],[Company]]&amp;"*",phone[[#All],[Company]],0)</f>
        <v>24</v>
      </c>
    </row>
    <row r="27" spans="1:13" hidden="1" x14ac:dyDescent="0.25">
      <c r="A27">
        <v>226</v>
      </c>
      <c r="B27" t="s">
        <v>141</v>
      </c>
      <c r="C27" t="s">
        <v>131</v>
      </c>
      <c r="D27" t="s">
        <v>19</v>
      </c>
      <c r="E27" t="s">
        <v>132</v>
      </c>
      <c r="F27" t="s">
        <v>137</v>
      </c>
      <c r="G27" t="s">
        <v>26</v>
      </c>
      <c r="H27" t="s">
        <v>26</v>
      </c>
      <c r="I27" t="s">
        <v>26</v>
      </c>
      <c r="J2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7" t="str">
        <f>email[[#This Row],[CONTACTFIRSTNAME]]&amp;"^"&amp;email[[#This Row],[CONTACTLASTNAME]]&amp;"^"&amp;email[[#This Row],[REGNBR]]</f>
        <v>^^N8821C</v>
      </c>
      <c r="L27" s="12">
        <f>MATCH("*"&amp;email[[#This Row],[Company]]&amp;"*",phone[[#All],[Company]],0)</f>
        <v>172</v>
      </c>
    </row>
    <row r="28" spans="1:13" hidden="1" x14ac:dyDescent="0.25">
      <c r="A28">
        <v>228</v>
      </c>
      <c r="B28" s="13" t="s">
        <v>2476</v>
      </c>
      <c r="C28" t="s">
        <v>143</v>
      </c>
      <c r="D28" t="s">
        <v>43</v>
      </c>
      <c r="E28" t="s">
        <v>144</v>
      </c>
      <c r="F28" t="s">
        <v>145</v>
      </c>
      <c r="G28" t="s">
        <v>1009</v>
      </c>
      <c r="H28" t="s">
        <v>2477</v>
      </c>
      <c r="I28" t="s">
        <v>24</v>
      </c>
      <c r="J2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8" t="str">
        <f>email[[#This Row],[CONTACTFIRSTNAME]]&amp;"^"&amp;email[[#This Row],[CONTACTLASTNAME]]&amp;"^"&amp;email[[#This Row],[REGNBR]]</f>
        <v>Aaron^Fish^N100GX, N928ST, N6950C</v>
      </c>
      <c r="L28" s="12">
        <f>MATCH(email[[#This Row],[combine]],phone[[#All],[Combined]],0)</f>
        <v>173</v>
      </c>
    </row>
    <row r="29" spans="1:13" hidden="1" x14ac:dyDescent="0.25">
      <c r="A29">
        <v>228</v>
      </c>
      <c r="B29" s="13" t="s">
        <v>2478</v>
      </c>
      <c r="C29" t="s">
        <v>143</v>
      </c>
      <c r="D29" t="s">
        <v>43</v>
      </c>
      <c r="E29" t="s">
        <v>144</v>
      </c>
      <c r="F29" t="s">
        <v>145</v>
      </c>
      <c r="G29" t="s">
        <v>2479</v>
      </c>
      <c r="H29" t="s">
        <v>2480</v>
      </c>
      <c r="I29" t="s">
        <v>2481</v>
      </c>
      <c r="J2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29" t="str">
        <f>email[[#This Row],[CONTACTFIRSTNAME]]&amp;"^"&amp;email[[#This Row],[CONTACTLASTNAME]]&amp;"^"&amp;email[[#This Row],[REGNBR]]</f>
        <v>Colleen^McCauley^N100GX, N928ST, N6950C</v>
      </c>
      <c r="L29" s="12">
        <f>MATCH(email[[#This Row],[combine]],phone[[#All],[Combined]],0)</f>
        <v>174</v>
      </c>
    </row>
    <row r="30" spans="1:13" hidden="1" x14ac:dyDescent="0.25">
      <c r="A30">
        <v>228</v>
      </c>
      <c r="B30" s="13" t="s">
        <v>2488</v>
      </c>
      <c r="C30" t="s">
        <v>143</v>
      </c>
      <c r="D30" t="s">
        <v>43</v>
      </c>
      <c r="E30" t="s">
        <v>144</v>
      </c>
      <c r="F30" t="s">
        <v>145</v>
      </c>
      <c r="G30" t="s">
        <v>422</v>
      </c>
      <c r="H30" t="s">
        <v>2487</v>
      </c>
      <c r="I30" t="s">
        <v>85</v>
      </c>
      <c r="K30" t="str">
        <f>email[[#This Row],[CONTACTFIRSTNAME]]&amp;"^"&amp;email[[#This Row],[CONTACTLASTNAME]]&amp;"^"&amp;email[[#This Row],[REGNBR]]</f>
        <v>Chris^Wilde^N100GX, N928ST, N6950C</v>
      </c>
      <c r="L30" s="12">
        <f>MATCH(email[[#This Row],[combine]],phone[[#All],[Combined]],0)</f>
        <v>28</v>
      </c>
    </row>
    <row r="31" spans="1:13" hidden="1" x14ac:dyDescent="0.25">
      <c r="A31">
        <v>228</v>
      </c>
      <c r="B31" t="s">
        <v>142</v>
      </c>
      <c r="C31" t="s">
        <v>143</v>
      </c>
      <c r="D31" t="s">
        <v>43</v>
      </c>
      <c r="E31" t="s">
        <v>144</v>
      </c>
      <c r="F31" t="s">
        <v>145</v>
      </c>
      <c r="G31" t="s">
        <v>146</v>
      </c>
      <c r="H31" t="s">
        <v>147</v>
      </c>
      <c r="I31" t="s">
        <v>148</v>
      </c>
      <c r="J3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31" t="str">
        <f>email[[#This Row],[CONTACTFIRSTNAME]]&amp;"^"&amp;email[[#This Row],[CONTACTLASTNAME]]&amp;"^"&amp;email[[#This Row],[REGNBR]]</f>
        <v>Charlie^Chamberlain^N100GX, N928ST, N6950C</v>
      </c>
      <c r="L31" s="12">
        <f>MATCH(email[[#This Row],[combine]],phone[[#All],[Combined]],0)</f>
        <v>175</v>
      </c>
    </row>
    <row r="32" spans="1:13" hidden="1" x14ac:dyDescent="0.25">
      <c r="A32">
        <v>228</v>
      </c>
      <c r="B32" s="13" t="s">
        <v>2489</v>
      </c>
      <c r="C32" t="s">
        <v>143</v>
      </c>
      <c r="D32" t="s">
        <v>43</v>
      </c>
      <c r="E32" t="s">
        <v>144</v>
      </c>
      <c r="F32" t="s">
        <v>145</v>
      </c>
      <c r="G32" t="s">
        <v>26</v>
      </c>
      <c r="H32" t="s">
        <v>26</v>
      </c>
      <c r="I32" t="s">
        <v>2490</v>
      </c>
      <c r="J3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32" t="str">
        <f>email[[#This Row],[CONTACTFIRSTNAME]]&amp;"^"&amp;email[[#This Row],[CONTACTLASTNAME]]&amp;"^"&amp;email[[#This Row],[REGNBR]]</f>
        <v>^^N100GX, N928ST, N6950C</v>
      </c>
      <c r="L32" s="12">
        <f>MATCH("*"&amp;email[[#This Row],[Company]]&amp;"*",phone[[#All],[Company]],0)</f>
        <v>28</v>
      </c>
      <c r="M32" t="str">
        <f>email[[#This Row],[CONTACTFIRSTNAME]]&amp;"^"&amp;email[[#This Row],[CONTACTLASTNAME]]&amp;"^"&amp;email[[#This Row],[REGNBR]]</f>
        <v>^^N100GX, N928ST, N6950C</v>
      </c>
    </row>
    <row r="33" spans="1:12" hidden="1" x14ac:dyDescent="0.25">
      <c r="A33">
        <v>228</v>
      </c>
      <c r="B33" t="s">
        <v>149</v>
      </c>
      <c r="C33" t="s">
        <v>143</v>
      </c>
      <c r="D33" t="s">
        <v>43</v>
      </c>
      <c r="E33" t="s">
        <v>144</v>
      </c>
      <c r="F33" t="s">
        <v>145</v>
      </c>
      <c r="G33" t="s">
        <v>26</v>
      </c>
      <c r="H33" t="s">
        <v>26</v>
      </c>
      <c r="I33" t="s">
        <v>26</v>
      </c>
      <c r="J3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hard</v>
      </c>
      <c r="K33" t="str">
        <f>email[[#This Row],[CONTACTFIRSTNAME]]&amp;"^"&amp;email[[#This Row],[CONTACTLASTNAME]]&amp;"^"&amp;email[[#This Row],[REGNBR]]</f>
        <v>^^N100GX, N928ST, N6950C</v>
      </c>
      <c r="L33" s="12">
        <f>MATCH("*"&amp;email[[#This Row],[Company]]&amp;"*",phone[[#All],[Company]],0)</f>
        <v>28</v>
      </c>
    </row>
    <row r="34" spans="1:12" hidden="1" x14ac:dyDescent="0.25">
      <c r="A34">
        <v>231</v>
      </c>
      <c r="B34" t="s">
        <v>150</v>
      </c>
      <c r="C34" t="s">
        <v>151</v>
      </c>
      <c r="D34" t="s">
        <v>19</v>
      </c>
      <c r="E34" t="s">
        <v>152</v>
      </c>
      <c r="F34" t="s">
        <v>153</v>
      </c>
      <c r="G34" t="s">
        <v>154</v>
      </c>
      <c r="H34" t="s">
        <v>155</v>
      </c>
      <c r="I34" t="s">
        <v>156</v>
      </c>
      <c r="J3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34" t="str">
        <f>email[[#This Row],[CONTACTFIRSTNAME]]&amp;"^"&amp;email[[#This Row],[CONTACTLASTNAME]]&amp;"^"&amp;email[[#This Row],[REGNBR]]</f>
        <v>Benjamin^Nazarian^N787BN</v>
      </c>
      <c r="L34" s="12">
        <f>MATCH(email[[#This Row],[combine]],phone[[#All],[Combined]],0)</f>
        <v>177</v>
      </c>
    </row>
    <row r="35" spans="1:12" hidden="1" x14ac:dyDescent="0.25">
      <c r="A35">
        <v>231</v>
      </c>
      <c r="B35" t="s">
        <v>157</v>
      </c>
      <c r="C35" t="s">
        <v>151</v>
      </c>
      <c r="D35" t="s">
        <v>19</v>
      </c>
      <c r="E35" t="s">
        <v>152</v>
      </c>
      <c r="F35" t="s">
        <v>153</v>
      </c>
      <c r="G35" t="s">
        <v>26</v>
      </c>
      <c r="H35" t="s">
        <v>26</v>
      </c>
      <c r="I35" t="s">
        <v>26</v>
      </c>
      <c r="J3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35" t="str">
        <f>email[[#This Row],[CONTACTFIRSTNAME]]&amp;"^"&amp;email[[#This Row],[CONTACTLASTNAME]]&amp;"^"&amp;email[[#This Row],[REGNBR]]</f>
        <v>^^N787BN</v>
      </c>
      <c r="L35" s="12">
        <f>MATCH("*"&amp;email[[#This Row],[Company]]&amp;"*",phone[[#All],[Company]],0)</f>
        <v>177</v>
      </c>
    </row>
    <row r="36" spans="1:12" hidden="1" x14ac:dyDescent="0.25">
      <c r="A36">
        <v>231</v>
      </c>
      <c r="B36" t="s">
        <v>158</v>
      </c>
      <c r="C36" t="s">
        <v>151</v>
      </c>
      <c r="D36" t="s">
        <v>43</v>
      </c>
      <c r="E36" t="s">
        <v>152</v>
      </c>
      <c r="F36" t="s">
        <v>159</v>
      </c>
      <c r="G36" t="s">
        <v>160</v>
      </c>
      <c r="H36" t="s">
        <v>161</v>
      </c>
      <c r="I36" t="s">
        <v>162</v>
      </c>
      <c r="J3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36" t="str">
        <f>email[[#This Row],[CONTACTFIRSTNAME]]&amp;"^"&amp;email[[#This Row],[CONTACTLASTNAME]]&amp;"^"&amp;email[[#This Row],[REGNBR]]</f>
        <v>Henry^Thomas^N787BN</v>
      </c>
      <c r="L36" s="12">
        <f>MATCH(email[[#This Row],[combine]],phone[[#All],[Combined]],0)</f>
        <v>176</v>
      </c>
    </row>
    <row r="37" spans="1:12" hidden="1" x14ac:dyDescent="0.25">
      <c r="A37">
        <v>231</v>
      </c>
      <c r="B37" t="s">
        <v>163</v>
      </c>
      <c r="C37" t="s">
        <v>151</v>
      </c>
      <c r="D37" t="s">
        <v>43</v>
      </c>
      <c r="E37" t="s">
        <v>152</v>
      </c>
      <c r="F37" t="s">
        <v>159</v>
      </c>
      <c r="G37" t="s">
        <v>2434</v>
      </c>
      <c r="H37" t="s">
        <v>2435</v>
      </c>
      <c r="I37" t="s">
        <v>26</v>
      </c>
      <c r="J3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37" t="str">
        <f>email[[#This Row],[CONTACTFIRSTNAME]]&amp;"^"&amp;email[[#This Row],[CONTACTLASTNAME]]&amp;"^"&amp;email[[#This Row],[REGNBR]]</f>
        <v>Alex^Kvassay^N787BN</v>
      </c>
      <c r="L37" s="12">
        <f>MATCH(email[[#This Row],[combine]],phone[[#All],[Combined]],0)</f>
        <v>30</v>
      </c>
    </row>
    <row r="38" spans="1:12" hidden="1" x14ac:dyDescent="0.25">
      <c r="A38">
        <v>233</v>
      </c>
      <c r="C38" t="s">
        <v>165</v>
      </c>
      <c r="D38" t="s">
        <v>36</v>
      </c>
      <c r="E38" t="s">
        <v>166</v>
      </c>
      <c r="F38" t="s">
        <v>167</v>
      </c>
      <c r="G38" t="s">
        <v>26</v>
      </c>
      <c r="H38" t="s">
        <v>26</v>
      </c>
      <c r="I38" t="s">
        <v>26</v>
      </c>
      <c r="J3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38" t="str">
        <f>email[[#This Row],[CONTACTFIRSTNAME]]&amp;"^"&amp;email[[#This Row],[CONTACTLASTNAME]]&amp;"^"&amp;email[[#This Row],[REGNBR]]</f>
        <v>^^VH-PFV, VH-PFW</v>
      </c>
      <c r="L38" s="12">
        <f>MATCH("*"&amp;email[[#This Row],[Company]]&amp;"*",phone[[#All],[Company]],0)</f>
        <v>52</v>
      </c>
    </row>
    <row r="39" spans="1:12" hidden="1" x14ac:dyDescent="0.25">
      <c r="A39">
        <v>233</v>
      </c>
      <c r="B39" t="s">
        <v>168</v>
      </c>
      <c r="C39" t="s">
        <v>169</v>
      </c>
      <c r="D39" t="s">
        <v>19</v>
      </c>
      <c r="E39" t="s">
        <v>170</v>
      </c>
      <c r="F39" t="s">
        <v>171</v>
      </c>
      <c r="G39" t="s">
        <v>172</v>
      </c>
      <c r="H39" t="s">
        <v>173</v>
      </c>
      <c r="I39" t="s">
        <v>24</v>
      </c>
      <c r="J3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hard</v>
      </c>
      <c r="K39" t="str">
        <f>email[[#This Row],[CONTACTFIRSTNAME]]&amp;"^"&amp;email[[#This Row],[CONTACTLASTNAME]]&amp;"^"&amp;email[[#This Row],[REGNBR]]</f>
        <v>Serh^Ghee Lim^VH-PFV</v>
      </c>
      <c r="L39" s="12">
        <f>MATCH(email[[#This Row],[combine]],phone[[#All],[Combined]],0)</f>
        <v>53</v>
      </c>
    </row>
    <row r="40" spans="1:12" hidden="1" x14ac:dyDescent="0.25">
      <c r="A40">
        <v>233</v>
      </c>
      <c r="B40" t="s">
        <v>174</v>
      </c>
      <c r="C40" t="s">
        <v>165</v>
      </c>
      <c r="D40" t="s">
        <v>36</v>
      </c>
      <c r="E40" t="s">
        <v>166</v>
      </c>
      <c r="F40" t="s">
        <v>167</v>
      </c>
      <c r="G40" t="s">
        <v>175</v>
      </c>
      <c r="H40" t="s">
        <v>176</v>
      </c>
      <c r="I40" t="s">
        <v>177</v>
      </c>
      <c r="J4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40" t="str">
        <f>email[[#This Row],[CONTACTFIRSTNAME]]&amp;"^"&amp;email[[#This Row],[CONTACTLASTNAME]]&amp;"^"&amp;email[[#This Row],[REGNBR]]</f>
        <v>Rod^Crane^VH-PFV, VH-PFW</v>
      </c>
      <c r="L40" s="12">
        <f>MATCH(email[[#This Row],[combine]],phone[[#All],[Combined]],0)</f>
        <v>52</v>
      </c>
    </row>
    <row r="41" spans="1:12" x14ac:dyDescent="0.25">
      <c r="A41">
        <v>234</v>
      </c>
      <c r="B41" t="s">
        <v>178</v>
      </c>
      <c r="C41" t="s">
        <v>179</v>
      </c>
      <c r="D41" t="s">
        <v>180</v>
      </c>
      <c r="E41" t="s">
        <v>181</v>
      </c>
      <c r="F41" t="s">
        <v>182</v>
      </c>
      <c r="G41" t="s">
        <v>183</v>
      </c>
      <c r="H41" t="s">
        <v>184</v>
      </c>
      <c r="I41" t="s">
        <v>185</v>
      </c>
      <c r="J4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41" t="str">
        <f>email[[#This Row],[CONTACTFIRSTNAME]]&amp;"^"&amp;email[[#This Row],[CONTACTLASTNAME]]&amp;"^"&amp;email[[#This Row],[REGNBR]]</f>
        <v>Brian^DuMont^N511CT</v>
      </c>
      <c r="L41" s="12">
        <f>MATCH(email[[#This Row],[combine]],phone[[#All],[Combined]],0)</f>
        <v>136</v>
      </c>
    </row>
    <row r="42" spans="1:12" x14ac:dyDescent="0.25">
      <c r="A42">
        <v>234</v>
      </c>
      <c r="B42" t="s">
        <v>186</v>
      </c>
      <c r="C42" t="s">
        <v>187</v>
      </c>
      <c r="D42" t="s">
        <v>188</v>
      </c>
      <c r="E42" t="s">
        <v>189</v>
      </c>
      <c r="F42" t="s">
        <v>190</v>
      </c>
      <c r="G42" t="s">
        <v>191</v>
      </c>
      <c r="H42" t="s">
        <v>192</v>
      </c>
      <c r="I42" t="s">
        <v>193</v>
      </c>
      <c r="J4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5</v>
      </c>
      <c r="K42" t="str">
        <f>email[[#This Row],[CONTACTFIRSTNAME]]&amp;"^"&amp;email[[#This Row],[CONTACTLASTNAME]]&amp;"^"&amp;email[[#This Row],[REGNBR]]</f>
        <v>Glenn^Gonzales^N511CT, N20TW</v>
      </c>
      <c r="L42" s="12">
        <f>MATCH("*"&amp;email[[#This Row],[Company]]&amp;"*",phone[[#All],[Company]],0)</f>
        <v>137</v>
      </c>
    </row>
    <row r="43" spans="1:12" x14ac:dyDescent="0.25">
      <c r="A43">
        <v>234</v>
      </c>
      <c r="B43" t="s">
        <v>194</v>
      </c>
      <c r="C43" t="s">
        <v>179</v>
      </c>
      <c r="D43" t="s">
        <v>180</v>
      </c>
      <c r="E43" t="s">
        <v>181</v>
      </c>
      <c r="F43" t="s">
        <v>195</v>
      </c>
      <c r="G43" t="s">
        <v>26</v>
      </c>
      <c r="H43" t="s">
        <v>26</v>
      </c>
      <c r="I43" t="s">
        <v>26</v>
      </c>
      <c r="J4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43" t="str">
        <f>email[[#This Row],[CONTACTFIRSTNAME]]&amp;"^"&amp;email[[#This Row],[CONTACTLASTNAME]]&amp;"^"&amp;email[[#This Row],[REGNBR]]</f>
        <v>^^N511CT</v>
      </c>
      <c r="L43" s="12">
        <f>MATCH("*"&amp;email[[#This Row],[Company]]&amp;"*",phone[[#All],[Company]],0)</f>
        <v>33</v>
      </c>
    </row>
    <row r="44" spans="1:12" hidden="1" x14ac:dyDescent="0.25">
      <c r="A44">
        <v>235</v>
      </c>
      <c r="B44" t="s">
        <v>196</v>
      </c>
      <c r="C44" t="s">
        <v>197</v>
      </c>
      <c r="D44" t="s">
        <v>19</v>
      </c>
      <c r="E44" t="s">
        <v>198</v>
      </c>
      <c r="F44" t="s">
        <v>199</v>
      </c>
      <c r="G44" t="s">
        <v>200</v>
      </c>
      <c r="H44" t="s">
        <v>201</v>
      </c>
      <c r="I44" t="s">
        <v>202</v>
      </c>
      <c r="J4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44" t="str">
        <f>email[[#This Row],[CONTACTFIRSTNAME]]&amp;"^"&amp;email[[#This Row],[CONTACTLASTNAME]]&amp;"^"&amp;email[[#This Row],[REGNBR]]</f>
        <v>Andrew^Refshauge^VH-OVG</v>
      </c>
      <c r="L44" s="12">
        <f>MATCH("*"&amp;email[[#This Row],[Company]]&amp;"*",phone[[#All],[Company]],0)</f>
        <v>59</v>
      </c>
    </row>
    <row r="45" spans="1:12" hidden="1" x14ac:dyDescent="0.25">
      <c r="A45">
        <v>235</v>
      </c>
      <c r="B45" t="s">
        <v>203</v>
      </c>
      <c r="C45" t="s">
        <v>197</v>
      </c>
      <c r="D45" t="s">
        <v>29</v>
      </c>
      <c r="E45" t="s">
        <v>198</v>
      </c>
      <c r="F45" t="s">
        <v>199</v>
      </c>
      <c r="G45" t="s">
        <v>26</v>
      </c>
      <c r="H45" t="s">
        <v>26</v>
      </c>
      <c r="I45" t="s">
        <v>26</v>
      </c>
      <c r="J4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45" t="str">
        <f>email[[#This Row],[CONTACTFIRSTNAME]]&amp;"^"&amp;email[[#This Row],[CONTACTLASTNAME]]&amp;"^"&amp;email[[#This Row],[REGNBR]]</f>
        <v>^^VH-OVG</v>
      </c>
      <c r="L45" s="12">
        <f>MATCH("*"&amp;email[[#This Row],[Company]]&amp;"*",phone[[#All],[Company]],0)</f>
        <v>59</v>
      </c>
    </row>
    <row r="46" spans="1:12" hidden="1" x14ac:dyDescent="0.25">
      <c r="A46">
        <v>235</v>
      </c>
      <c r="C46" t="s">
        <v>197</v>
      </c>
      <c r="D46" t="s">
        <v>36</v>
      </c>
      <c r="E46" t="s">
        <v>198</v>
      </c>
      <c r="F46" t="s">
        <v>199</v>
      </c>
      <c r="G46" t="s">
        <v>205</v>
      </c>
      <c r="H46" t="s">
        <v>206</v>
      </c>
      <c r="I46" t="s">
        <v>99</v>
      </c>
      <c r="J4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46" t="str">
        <f>email[[#This Row],[CONTACTFIRSTNAME]]&amp;"^"&amp;email[[#This Row],[CONTACTLASTNAME]]&amp;"^"&amp;email[[#This Row],[REGNBR]]</f>
        <v>Jody^Mills^VH-OVG</v>
      </c>
      <c r="L46" s="12">
        <f>MATCH(email[[#This Row],[combine]],phone[[#All],[Combined]],0)</f>
        <v>59</v>
      </c>
    </row>
    <row r="47" spans="1:12" hidden="1" x14ac:dyDescent="0.25">
      <c r="A47">
        <v>236</v>
      </c>
      <c r="B47" t="s">
        <v>207</v>
      </c>
      <c r="C47" t="s">
        <v>208</v>
      </c>
      <c r="D47" t="s">
        <v>19</v>
      </c>
      <c r="E47" t="s">
        <v>209</v>
      </c>
      <c r="F47" t="s">
        <v>210</v>
      </c>
      <c r="G47" t="s">
        <v>26</v>
      </c>
      <c r="H47" t="s">
        <v>26</v>
      </c>
      <c r="I47" t="s">
        <v>26</v>
      </c>
      <c r="J4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47" t="str">
        <f>email[[#This Row],[CONTACTFIRSTNAME]]&amp;"^"&amp;email[[#This Row],[CONTACTLASTNAME]]&amp;"^"&amp;email[[#This Row],[REGNBR]]</f>
        <v>^^N77709</v>
      </c>
      <c r="L47" s="12">
        <f>MATCH("*"&amp;email[[#This Row],[Company]]&amp;"*",phone[[#All],[Company]],0)</f>
        <v>186</v>
      </c>
    </row>
    <row r="48" spans="1:12" hidden="1" x14ac:dyDescent="0.25">
      <c r="A48">
        <v>238</v>
      </c>
      <c r="B48" t="s">
        <v>211</v>
      </c>
      <c r="C48" t="s">
        <v>212</v>
      </c>
      <c r="D48" t="s">
        <v>213</v>
      </c>
      <c r="E48" t="s">
        <v>214</v>
      </c>
      <c r="F48" t="s">
        <v>215</v>
      </c>
      <c r="G48" t="s">
        <v>216</v>
      </c>
      <c r="H48" t="s">
        <v>217</v>
      </c>
      <c r="I48" t="s">
        <v>62</v>
      </c>
      <c r="J4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48" t="str">
        <f>email[[#This Row],[CONTACTFIRSTNAME]]&amp;"^"&amp;email[[#This Row],[CONTACTLASTNAME]]&amp;"^"&amp;email[[#This Row],[REGNBR]]</f>
        <v>Giuseppe^Sapia^9H-LAR</v>
      </c>
      <c r="L48" s="12">
        <f>MATCH(email[[#This Row],[combine]],phone[[#All],[Combined]],0)</f>
        <v>66</v>
      </c>
    </row>
    <row r="49" spans="1:12" hidden="1" x14ac:dyDescent="0.25">
      <c r="A49">
        <v>238</v>
      </c>
      <c r="B49" t="s">
        <v>218</v>
      </c>
      <c r="C49" t="s">
        <v>212</v>
      </c>
      <c r="D49" t="s">
        <v>19</v>
      </c>
      <c r="E49" t="s">
        <v>214</v>
      </c>
      <c r="F49" t="s">
        <v>219</v>
      </c>
      <c r="G49" t="s">
        <v>26</v>
      </c>
      <c r="H49" t="s">
        <v>26</v>
      </c>
      <c r="I49" t="s">
        <v>26</v>
      </c>
      <c r="J4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49" t="str">
        <f>email[[#This Row],[CONTACTFIRSTNAME]]&amp;"^"&amp;email[[#This Row],[CONTACTLASTNAME]]&amp;"^"&amp;email[[#This Row],[REGNBR]]</f>
        <v>^^9H-LAR</v>
      </c>
      <c r="L49" s="12">
        <f>MATCH("*"&amp;email[[#This Row],[Company]]&amp;"*",phone[[#All],[Company]],0)</f>
        <v>64</v>
      </c>
    </row>
    <row r="50" spans="1:12" hidden="1" x14ac:dyDescent="0.25">
      <c r="A50">
        <v>238</v>
      </c>
      <c r="B50" t="s">
        <v>220</v>
      </c>
      <c r="C50" t="s">
        <v>212</v>
      </c>
      <c r="D50" t="s">
        <v>19</v>
      </c>
      <c r="E50" t="s">
        <v>214</v>
      </c>
      <c r="F50" t="s">
        <v>219</v>
      </c>
      <c r="G50" t="s">
        <v>221</v>
      </c>
      <c r="H50" t="s">
        <v>222</v>
      </c>
      <c r="I50" t="s">
        <v>177</v>
      </c>
      <c r="J5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50" t="str">
        <f>email[[#This Row],[CONTACTFIRSTNAME]]&amp;"^"&amp;email[[#This Row],[CONTACTLASTNAME]]&amp;"^"&amp;email[[#This Row],[REGNBR]]</f>
        <v>Luciano^De Luca^9H-LAR</v>
      </c>
      <c r="L50" s="12">
        <f>MATCH(email[[#This Row],[combine]],phone[[#All],[Combined]],0)</f>
        <v>64</v>
      </c>
    </row>
    <row r="51" spans="1:12" hidden="1" x14ac:dyDescent="0.25">
      <c r="A51">
        <v>238</v>
      </c>
      <c r="B51" t="s">
        <v>223</v>
      </c>
      <c r="C51" t="s">
        <v>212</v>
      </c>
      <c r="D51" t="s">
        <v>213</v>
      </c>
      <c r="E51" t="s">
        <v>214</v>
      </c>
      <c r="F51" t="s">
        <v>215</v>
      </c>
      <c r="G51" t="s">
        <v>26</v>
      </c>
      <c r="H51" t="s">
        <v>26</v>
      </c>
      <c r="I51" t="s">
        <v>26</v>
      </c>
      <c r="J5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51" t="str">
        <f>email[[#This Row],[CONTACTFIRSTNAME]]&amp;"^"&amp;email[[#This Row],[CONTACTLASTNAME]]&amp;"^"&amp;email[[#This Row],[REGNBR]]</f>
        <v>^^9H-LAR</v>
      </c>
      <c r="L51" s="12">
        <f>MATCH("*"&amp;email[[#This Row],[Company]]&amp;"*",phone[[#All],[Company]],0)</f>
        <v>66</v>
      </c>
    </row>
    <row r="52" spans="1:12" hidden="1" x14ac:dyDescent="0.25">
      <c r="A52">
        <v>239</v>
      </c>
      <c r="B52" t="s">
        <v>224</v>
      </c>
      <c r="C52" t="s">
        <v>225</v>
      </c>
      <c r="D52" t="s">
        <v>36</v>
      </c>
      <c r="E52" t="s">
        <v>226</v>
      </c>
      <c r="F52" t="s">
        <v>227</v>
      </c>
      <c r="G52" t="s">
        <v>228</v>
      </c>
      <c r="H52" t="s">
        <v>229</v>
      </c>
      <c r="I52" t="s">
        <v>230</v>
      </c>
      <c r="J5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52" t="str">
        <f>email[[#This Row],[CONTACTFIRSTNAME]]&amp;"^"&amp;email[[#This Row],[CONTACTLASTNAME]]&amp;"^"&amp;email[[#This Row],[REGNBR]]</f>
        <v>Luis^Leitao^PR-FVJ</v>
      </c>
      <c r="L52" s="12">
        <f>MATCH(email[[#This Row],[combine]],phone[[#All],[Combined]],0)</f>
        <v>68</v>
      </c>
    </row>
    <row r="53" spans="1:12" hidden="1" x14ac:dyDescent="0.25">
      <c r="A53">
        <v>239</v>
      </c>
      <c r="B53" t="s">
        <v>231</v>
      </c>
      <c r="C53" t="s">
        <v>225</v>
      </c>
      <c r="D53" t="s">
        <v>19</v>
      </c>
      <c r="E53" t="s">
        <v>226</v>
      </c>
      <c r="F53" t="s">
        <v>227</v>
      </c>
      <c r="G53" t="s">
        <v>232</v>
      </c>
      <c r="H53" t="s">
        <v>233</v>
      </c>
      <c r="I53" t="s">
        <v>24</v>
      </c>
      <c r="J5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53" t="str">
        <f>email[[#This Row],[CONTACTFIRSTNAME]]&amp;"^"&amp;email[[#This Row],[CONTACTLASTNAME]]&amp;"^"&amp;email[[#This Row],[REGNBR]]</f>
        <v>Marciano^Testa^PR-FVJ</v>
      </c>
      <c r="L53" s="12">
        <f>MATCH(email[[#This Row],[combine]],phone[[#All],[Combined]],0)</f>
        <v>70</v>
      </c>
    </row>
    <row r="54" spans="1:12" hidden="1" x14ac:dyDescent="0.25">
      <c r="A54">
        <v>240</v>
      </c>
      <c r="B54" t="s">
        <v>234</v>
      </c>
      <c r="C54" t="s">
        <v>235</v>
      </c>
      <c r="D54" t="s">
        <v>213</v>
      </c>
      <c r="E54" t="s">
        <v>236</v>
      </c>
      <c r="F54" t="s">
        <v>237</v>
      </c>
      <c r="G54" t="s">
        <v>238</v>
      </c>
      <c r="H54" t="s">
        <v>239</v>
      </c>
      <c r="I54" t="s">
        <v>240</v>
      </c>
      <c r="J5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54" t="str">
        <f>email[[#This Row],[CONTACTFIRSTNAME]]&amp;"^"&amp;email[[#This Row],[CONTACTLASTNAME]]&amp;"^"&amp;email[[#This Row],[REGNBR]]</f>
        <v>Ansh^Singh^N360AV</v>
      </c>
      <c r="L54" s="12">
        <f>MATCH(email[[#This Row],[combine]],phone[[#All],[Combined]],0)</f>
        <v>190</v>
      </c>
    </row>
    <row r="55" spans="1:12" hidden="1" x14ac:dyDescent="0.25">
      <c r="A55">
        <v>240</v>
      </c>
      <c r="B55" t="s">
        <v>241</v>
      </c>
      <c r="C55" t="s">
        <v>235</v>
      </c>
      <c r="D55" t="s">
        <v>19</v>
      </c>
      <c r="E55" t="s">
        <v>236</v>
      </c>
      <c r="F55" t="s">
        <v>242</v>
      </c>
      <c r="G55" t="s">
        <v>243</v>
      </c>
      <c r="H55" t="s">
        <v>244</v>
      </c>
      <c r="I55" t="s">
        <v>156</v>
      </c>
      <c r="J5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55" t="str">
        <f>email[[#This Row],[CONTACTFIRSTNAME]]&amp;"^"&amp;email[[#This Row],[CONTACTLASTNAME]]&amp;"^"&amp;email[[#This Row],[REGNBR]]</f>
        <v>Dalia^Wahab^N360AV</v>
      </c>
      <c r="L55" s="12">
        <f>MATCH(email[[#This Row],[combine]],phone[[#All],[Combined]],0)</f>
        <v>192</v>
      </c>
    </row>
    <row r="56" spans="1:12" hidden="1" x14ac:dyDescent="0.25">
      <c r="A56">
        <v>240</v>
      </c>
      <c r="B56" t="s">
        <v>245</v>
      </c>
      <c r="C56" t="s">
        <v>235</v>
      </c>
      <c r="D56" t="s">
        <v>213</v>
      </c>
      <c r="E56" t="s">
        <v>236</v>
      </c>
      <c r="F56" t="s">
        <v>237</v>
      </c>
      <c r="G56" t="s">
        <v>26</v>
      </c>
      <c r="H56" t="s">
        <v>26</v>
      </c>
      <c r="I56" t="s">
        <v>26</v>
      </c>
      <c r="J5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56" t="str">
        <f>email[[#This Row],[CONTACTFIRSTNAME]]&amp;"^"&amp;email[[#This Row],[CONTACTLASTNAME]]&amp;"^"&amp;email[[#This Row],[REGNBR]]</f>
        <v>^^N360AV</v>
      </c>
      <c r="L56" s="12">
        <f>MATCH("*"&amp;email[[#This Row],[Company]]&amp;"*",phone[[#All],[Company]],0)</f>
        <v>190</v>
      </c>
    </row>
    <row r="57" spans="1:12" hidden="1" x14ac:dyDescent="0.25">
      <c r="A57">
        <v>244</v>
      </c>
      <c r="B57" t="s">
        <v>246</v>
      </c>
      <c r="C57" t="s">
        <v>247</v>
      </c>
      <c r="D57" t="s">
        <v>248</v>
      </c>
      <c r="E57" t="s">
        <v>249</v>
      </c>
      <c r="F57" t="s">
        <v>250</v>
      </c>
      <c r="G57" t="s">
        <v>251</v>
      </c>
      <c r="H57" t="s">
        <v>252</v>
      </c>
      <c r="I57" t="s">
        <v>253</v>
      </c>
      <c r="J5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57" t="str">
        <f>email[[#This Row],[CONTACTFIRSTNAME]]&amp;"^"&amp;email[[#This Row],[CONTACTLASTNAME]]&amp;"^"&amp;email[[#This Row],[REGNBR]]</f>
        <v>Alicia^Pineda^N553CB</v>
      </c>
      <c r="L57" s="12">
        <f>MATCH(email[[#This Row],[combine]],phone[[#All],[Combined]],0)</f>
        <v>75</v>
      </c>
    </row>
    <row r="58" spans="1:12" hidden="1" x14ac:dyDescent="0.25">
      <c r="A58">
        <v>244</v>
      </c>
      <c r="B58" t="s">
        <v>254</v>
      </c>
      <c r="C58" t="s">
        <v>247</v>
      </c>
      <c r="D58" t="s">
        <v>248</v>
      </c>
      <c r="E58" t="s">
        <v>249</v>
      </c>
      <c r="F58" t="s">
        <v>250</v>
      </c>
      <c r="G58" t="s">
        <v>26</v>
      </c>
      <c r="H58" t="s">
        <v>26</v>
      </c>
      <c r="I58" t="s">
        <v>26</v>
      </c>
      <c r="J5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58" t="str">
        <f>email[[#This Row],[CONTACTFIRSTNAME]]&amp;"^"&amp;email[[#This Row],[CONTACTLASTNAME]]&amp;"^"&amp;email[[#This Row],[REGNBR]]</f>
        <v>^^N553CB</v>
      </c>
      <c r="L58" s="12">
        <f>MATCH("*"&amp;email[[#This Row],[Company]]&amp;"*",phone[[#All],[Company]],0)</f>
        <v>75</v>
      </c>
    </row>
    <row r="59" spans="1:12" hidden="1" x14ac:dyDescent="0.25">
      <c r="A59">
        <v>245</v>
      </c>
      <c r="B59" t="s">
        <v>255</v>
      </c>
      <c r="C59" t="s">
        <v>256</v>
      </c>
      <c r="D59" t="s">
        <v>36</v>
      </c>
      <c r="E59" t="s">
        <v>257</v>
      </c>
      <c r="F59" t="s">
        <v>258</v>
      </c>
      <c r="G59" t="s">
        <v>26</v>
      </c>
      <c r="H59" t="s">
        <v>26</v>
      </c>
      <c r="I59" t="s">
        <v>26</v>
      </c>
      <c r="J5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59" t="str">
        <f>email[[#This Row],[CONTACTFIRSTNAME]]&amp;"^"&amp;email[[#This Row],[CONTACTLASTNAME]]&amp;"^"&amp;email[[#This Row],[REGNBR]]</f>
        <v>^^PS-CMP</v>
      </c>
      <c r="L59" s="12">
        <f>MATCH("*"&amp;email[[#This Row],[Company]]&amp;"*",phone[[#All],[Company]],0)</f>
        <v>78</v>
      </c>
    </row>
    <row r="60" spans="1:12" hidden="1" x14ac:dyDescent="0.25">
      <c r="A60">
        <v>246</v>
      </c>
      <c r="B60" t="s">
        <v>259</v>
      </c>
      <c r="C60" t="s">
        <v>260</v>
      </c>
      <c r="D60" t="s">
        <v>19</v>
      </c>
      <c r="E60" t="s">
        <v>261</v>
      </c>
      <c r="F60" t="s">
        <v>262</v>
      </c>
      <c r="G60" t="s">
        <v>26</v>
      </c>
      <c r="H60" t="s">
        <v>26</v>
      </c>
      <c r="I60" t="s">
        <v>26</v>
      </c>
      <c r="J6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60" t="str">
        <f>email[[#This Row],[CONTACTFIRSTNAME]]&amp;"^"&amp;email[[#This Row],[CONTACTLASTNAME]]&amp;"^"&amp;email[[#This Row],[REGNBR]]</f>
        <v>^^N96AD</v>
      </c>
      <c r="L60" s="12">
        <f>MATCH("*"&amp;email[[#This Row],[Company]]&amp;"*",phone[[#All],[Company]],0)</f>
        <v>250</v>
      </c>
    </row>
    <row r="61" spans="1:12" hidden="1" x14ac:dyDescent="0.25">
      <c r="A61">
        <v>246</v>
      </c>
      <c r="B61" t="s">
        <v>263</v>
      </c>
      <c r="C61" t="s">
        <v>260</v>
      </c>
      <c r="D61" t="s">
        <v>19</v>
      </c>
      <c r="E61" t="s">
        <v>261</v>
      </c>
      <c r="F61" t="s">
        <v>262</v>
      </c>
      <c r="G61" t="s">
        <v>264</v>
      </c>
      <c r="H61" t="s">
        <v>265</v>
      </c>
      <c r="I61" t="s">
        <v>266</v>
      </c>
      <c r="J6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soft</v>
      </c>
      <c r="K61" t="str">
        <f>email[[#This Row],[CONTACTFIRSTNAME]]&amp;"^"&amp;email[[#This Row],[CONTACTLASTNAME]]&amp;"^"&amp;email[[#This Row],[REGNBR]]</f>
        <v>Grace^Borsari^N96AD</v>
      </c>
      <c r="L61" s="12">
        <f>MATCH(email[[#This Row],[combine]],phone[[#All],[Combined]],0)</f>
        <v>250</v>
      </c>
    </row>
    <row r="62" spans="1:12" hidden="1" x14ac:dyDescent="0.25">
      <c r="A62">
        <v>248</v>
      </c>
      <c r="B62" t="s">
        <v>267</v>
      </c>
      <c r="C62" t="s">
        <v>268</v>
      </c>
      <c r="D62" t="s">
        <v>29</v>
      </c>
      <c r="E62" t="s">
        <v>269</v>
      </c>
      <c r="F62" t="s">
        <v>270</v>
      </c>
      <c r="G62" t="s">
        <v>26</v>
      </c>
      <c r="H62" t="s">
        <v>26</v>
      </c>
      <c r="I62" t="s">
        <v>26</v>
      </c>
      <c r="J6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62" t="str">
        <f>email[[#This Row],[CONTACTFIRSTNAME]]&amp;"^"&amp;email[[#This Row],[CONTACTLASTNAME]]&amp;"^"&amp;email[[#This Row],[REGNBR]]</f>
        <v>^^N637SF, N636SF, N639SF, N622SF</v>
      </c>
      <c r="L62" s="12">
        <f>MATCH("*"&amp;email[[#This Row],[Company]]&amp;"*",phone[[#All],[Company]],0)</f>
        <v>36</v>
      </c>
    </row>
    <row r="63" spans="1:12" hidden="1" x14ac:dyDescent="0.25">
      <c r="A63">
        <v>248</v>
      </c>
      <c r="B63" t="s">
        <v>271</v>
      </c>
      <c r="C63" t="s">
        <v>268</v>
      </c>
      <c r="D63" t="s">
        <v>36</v>
      </c>
      <c r="E63" t="s">
        <v>269</v>
      </c>
      <c r="F63" t="s">
        <v>270</v>
      </c>
      <c r="G63" t="s">
        <v>272</v>
      </c>
      <c r="H63" t="s">
        <v>273</v>
      </c>
      <c r="I63" t="s">
        <v>274</v>
      </c>
      <c r="J6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63" t="str">
        <f>email[[#This Row],[CONTACTFIRSTNAME]]&amp;"^"&amp;email[[#This Row],[CONTACTLASTNAME]]&amp;"^"&amp;email[[#This Row],[REGNBR]]</f>
        <v>Zane^Lambert^N637SF, N636SF, N639SF, N622SF</v>
      </c>
      <c r="L63" s="12">
        <f>MATCH(email[[#This Row],[combine]],phone[[#All],[Combined]],0)</f>
        <v>36</v>
      </c>
    </row>
    <row r="64" spans="1:12" hidden="1" x14ac:dyDescent="0.25">
      <c r="A64">
        <v>250</v>
      </c>
      <c r="B64" t="s">
        <v>275</v>
      </c>
      <c r="C64" t="s">
        <v>276</v>
      </c>
      <c r="D64" t="s">
        <v>19</v>
      </c>
      <c r="E64" t="s">
        <v>277</v>
      </c>
      <c r="F64" t="s">
        <v>278</v>
      </c>
      <c r="G64" t="s">
        <v>279</v>
      </c>
      <c r="H64" t="s">
        <v>280</v>
      </c>
      <c r="I64" t="s">
        <v>281</v>
      </c>
      <c r="J6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64" t="str">
        <f>email[[#This Row],[CONTACTFIRSTNAME]]&amp;"^"&amp;email[[#This Row],[CONTACTLASTNAME]]&amp;"^"&amp;email[[#This Row],[REGNBR]]</f>
        <v>Frederick^Martin^N581SF</v>
      </c>
      <c r="L64" s="12">
        <f>MATCH(email[[#This Row],[combine]],phone[[#All],[Combined]],0)</f>
        <v>194</v>
      </c>
    </row>
    <row r="65" spans="1:12" hidden="1" x14ac:dyDescent="0.25">
      <c r="A65">
        <v>253</v>
      </c>
      <c r="B65" t="s">
        <v>282</v>
      </c>
      <c r="C65" t="s">
        <v>283</v>
      </c>
      <c r="D65" t="s">
        <v>213</v>
      </c>
      <c r="E65" t="s">
        <v>284</v>
      </c>
      <c r="F65" t="s">
        <v>285</v>
      </c>
      <c r="G65" t="s">
        <v>26</v>
      </c>
      <c r="H65" t="s">
        <v>26</v>
      </c>
      <c r="I65" t="s">
        <v>26</v>
      </c>
      <c r="J6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65" t="str">
        <f>email[[#This Row],[CONTACTFIRSTNAME]]&amp;"^"&amp;email[[#This Row],[CONTACTLASTNAME]]&amp;"^"&amp;email[[#This Row],[REGNBR]]</f>
        <v>^^C-FWXR</v>
      </c>
      <c r="L65" s="12">
        <f>MATCH("*"&amp;email[[#This Row],[Company]]&amp;"*",phone[[#All],[Company]],0)</f>
        <v>196</v>
      </c>
    </row>
    <row r="66" spans="1:12" hidden="1" x14ac:dyDescent="0.25">
      <c r="A66">
        <v>253</v>
      </c>
      <c r="B66" t="s">
        <v>286</v>
      </c>
      <c r="C66" t="s">
        <v>283</v>
      </c>
      <c r="D66" t="s">
        <v>213</v>
      </c>
      <c r="E66" t="s">
        <v>284</v>
      </c>
      <c r="F66" t="s">
        <v>285</v>
      </c>
      <c r="G66" t="s">
        <v>287</v>
      </c>
      <c r="H66" t="s">
        <v>288</v>
      </c>
      <c r="I66" t="s">
        <v>24</v>
      </c>
      <c r="J6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66" t="str">
        <f>email[[#This Row],[CONTACTFIRSTNAME]]&amp;"^"&amp;email[[#This Row],[CONTACTLASTNAME]]&amp;"^"&amp;email[[#This Row],[REGNBR]]</f>
        <v>Patrick^Bouvry^C-FWXR</v>
      </c>
      <c r="L66" s="12">
        <f>MATCH(email[[#This Row],[combine]],phone[[#All],[Combined]],0)</f>
        <v>196</v>
      </c>
    </row>
    <row r="67" spans="1:12" hidden="1" x14ac:dyDescent="0.25">
      <c r="A67">
        <v>254</v>
      </c>
      <c r="B67" t="s">
        <v>289</v>
      </c>
      <c r="C67" t="s">
        <v>290</v>
      </c>
      <c r="D67" t="s">
        <v>291</v>
      </c>
      <c r="E67" t="s">
        <v>292</v>
      </c>
      <c r="F67" t="s">
        <v>293</v>
      </c>
      <c r="G67" t="s">
        <v>294</v>
      </c>
      <c r="H67" t="s">
        <v>295</v>
      </c>
      <c r="I67" t="s">
        <v>19</v>
      </c>
      <c r="J6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67" t="str">
        <f>email[[#This Row],[CONTACTFIRSTNAME]]&amp;"^"&amp;email[[#This Row],[CONTACTLASTNAME]]&amp;"^"&amp;email[[#This Row],[REGNBR]]</f>
        <v>Matt^Brooks^N901SS</v>
      </c>
      <c r="L67" s="12">
        <f>MATCH(email[[#This Row],[combine]],phone[[#All],[Combined]],0)</f>
        <v>197</v>
      </c>
    </row>
    <row r="68" spans="1:12" hidden="1" x14ac:dyDescent="0.25">
      <c r="A68">
        <v>254</v>
      </c>
      <c r="B68" t="s">
        <v>296</v>
      </c>
      <c r="C68" t="s">
        <v>290</v>
      </c>
      <c r="D68" t="s">
        <v>291</v>
      </c>
      <c r="E68" t="s">
        <v>292</v>
      </c>
      <c r="F68" t="s">
        <v>293</v>
      </c>
      <c r="G68" t="s">
        <v>26</v>
      </c>
      <c r="H68" t="s">
        <v>26</v>
      </c>
      <c r="I68" t="s">
        <v>26</v>
      </c>
      <c r="J6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68" t="str">
        <f>email[[#This Row],[CONTACTFIRSTNAME]]&amp;"^"&amp;email[[#This Row],[CONTACTLASTNAME]]&amp;"^"&amp;email[[#This Row],[REGNBR]]</f>
        <v>^^N901SS</v>
      </c>
      <c r="L68" s="12">
        <f>MATCH("*"&amp;email[[#This Row],[Company]]&amp;"*",phone[[#All],[Company]],0)</f>
        <v>197</v>
      </c>
    </row>
    <row r="69" spans="1:12" hidden="1" x14ac:dyDescent="0.25">
      <c r="A69">
        <v>256</v>
      </c>
      <c r="B69" t="s">
        <v>297</v>
      </c>
      <c r="C69" t="s">
        <v>298</v>
      </c>
      <c r="D69" t="s">
        <v>299</v>
      </c>
      <c r="E69" t="s">
        <v>300</v>
      </c>
      <c r="F69" t="s">
        <v>301</v>
      </c>
      <c r="G69" t="s">
        <v>39</v>
      </c>
      <c r="H69" t="s">
        <v>302</v>
      </c>
      <c r="I69" t="s">
        <v>24</v>
      </c>
      <c r="J6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69" t="str">
        <f>email[[#This Row],[CONTACTFIRSTNAME]]&amp;"^"&amp;email[[#This Row],[CONTACTLASTNAME]]&amp;"^"&amp;email[[#This Row],[REGNBR]]</f>
        <v>David^Roberts^N546MM</v>
      </c>
      <c r="L69" s="12">
        <f>MATCH(email[[#This Row],[combine]],phone[[#All],[Combined]],0)</f>
        <v>201</v>
      </c>
    </row>
    <row r="70" spans="1:12" hidden="1" x14ac:dyDescent="0.25">
      <c r="A70">
        <v>257</v>
      </c>
      <c r="B70" t="s">
        <v>303</v>
      </c>
      <c r="C70" t="s">
        <v>304</v>
      </c>
      <c r="D70" t="s">
        <v>57</v>
      </c>
      <c r="E70" t="s">
        <v>305</v>
      </c>
      <c r="F70" t="s">
        <v>306</v>
      </c>
      <c r="G70" t="s">
        <v>307</v>
      </c>
      <c r="H70" t="s">
        <v>308</v>
      </c>
      <c r="I70" t="s">
        <v>156</v>
      </c>
      <c r="J7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70" t="str">
        <f>email[[#This Row],[CONTACTFIRSTNAME]]&amp;"^"&amp;email[[#This Row],[CONTACTLASTNAME]]&amp;"^"&amp;email[[#This Row],[REGNBR]]</f>
        <v>Stephen^Miles^N469DM</v>
      </c>
      <c r="L70" s="12">
        <f>MATCH(email[[#This Row],[combine]],phone[[#All],[Combined]],0)</f>
        <v>38</v>
      </c>
    </row>
    <row r="71" spans="1:12" hidden="1" x14ac:dyDescent="0.25">
      <c r="A71">
        <v>259</v>
      </c>
      <c r="B71" t="s">
        <v>309</v>
      </c>
      <c r="C71" t="s">
        <v>310</v>
      </c>
      <c r="D71" t="s">
        <v>19</v>
      </c>
      <c r="E71" t="s">
        <v>311</v>
      </c>
      <c r="F71" t="s">
        <v>312</v>
      </c>
      <c r="G71" t="s">
        <v>26</v>
      </c>
      <c r="H71" t="s">
        <v>26</v>
      </c>
      <c r="I71" t="s">
        <v>26</v>
      </c>
      <c r="J7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71" t="str">
        <f>email[[#This Row],[CONTACTFIRSTNAME]]&amp;"^"&amp;email[[#This Row],[CONTACTLASTNAME]]&amp;"^"&amp;email[[#This Row],[REGNBR]]</f>
        <v>^^RP-C5168</v>
      </c>
      <c r="L71" s="12">
        <f>MATCH("*"&amp;email[[#This Row],[Company]]&amp;"*",phone[[#All],[Company]],0)</f>
        <v>235</v>
      </c>
    </row>
    <row r="72" spans="1:12" hidden="1" x14ac:dyDescent="0.25">
      <c r="A72">
        <v>259</v>
      </c>
      <c r="B72" t="s">
        <v>313</v>
      </c>
      <c r="C72" t="s">
        <v>310</v>
      </c>
      <c r="D72" t="s">
        <v>19</v>
      </c>
      <c r="E72" t="s">
        <v>311</v>
      </c>
      <c r="F72" t="s">
        <v>312</v>
      </c>
      <c r="G72" t="s">
        <v>314</v>
      </c>
      <c r="H72" t="s">
        <v>315</v>
      </c>
      <c r="I72" t="s">
        <v>266</v>
      </c>
      <c r="J7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72" t="str">
        <f>email[[#This Row],[CONTACTFIRSTNAME]]&amp;"^"&amp;email[[#This Row],[CONTACTLASTNAME]]&amp;"^"&amp;email[[#This Row],[REGNBR]]</f>
        <v>Lucio^Tan^RP-C5168</v>
      </c>
      <c r="L72" s="12">
        <f>MATCH("*"&amp;email[[#This Row],[Company]]&amp;"*",phone[[#All],[Company]],0)</f>
        <v>235</v>
      </c>
    </row>
    <row r="73" spans="1:12" hidden="1" x14ac:dyDescent="0.25">
      <c r="A73">
        <v>260</v>
      </c>
      <c r="B73" t="s">
        <v>316</v>
      </c>
      <c r="C73" t="s">
        <v>317</v>
      </c>
      <c r="D73" t="s">
        <v>19</v>
      </c>
      <c r="E73" t="s">
        <v>318</v>
      </c>
      <c r="F73" t="s">
        <v>319</v>
      </c>
      <c r="G73" t="s">
        <v>320</v>
      </c>
      <c r="H73" t="s">
        <v>321</v>
      </c>
      <c r="I73" t="s">
        <v>24</v>
      </c>
      <c r="J7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73" t="str">
        <f>email[[#This Row],[CONTACTFIRSTNAME]]&amp;"^"&amp;email[[#This Row],[CONTACTLASTNAME]]&amp;"^"&amp;email[[#This Row],[REGNBR]]</f>
        <v>Peter^Merlone^N175MG</v>
      </c>
      <c r="L73" s="12">
        <f>MATCH(email[[#This Row],[combine]],phone[[#All],[Combined]],0)</f>
        <v>206</v>
      </c>
    </row>
    <row r="74" spans="1:12" hidden="1" x14ac:dyDescent="0.25">
      <c r="A74">
        <v>264</v>
      </c>
      <c r="B74" t="s">
        <v>322</v>
      </c>
      <c r="C74" t="s">
        <v>323</v>
      </c>
      <c r="D74" t="s">
        <v>43</v>
      </c>
      <c r="E74" t="s">
        <v>324</v>
      </c>
      <c r="F74" t="s">
        <v>325</v>
      </c>
      <c r="G74" t="s">
        <v>154</v>
      </c>
      <c r="H74" t="s">
        <v>326</v>
      </c>
      <c r="I74" t="s">
        <v>185</v>
      </c>
      <c r="J7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3</v>
      </c>
      <c r="K74" t="str">
        <f>email[[#This Row],[CONTACTFIRSTNAME]]&amp;"^"&amp;email[[#This Row],[CONTACTLASTNAME]]&amp;"^"&amp;email[[#This Row],[REGNBR]]</f>
        <v>Benjamin^Murray^C-GXNW</v>
      </c>
      <c r="L74" s="12">
        <f>MATCH(email[[#This Row],[combine]],phone[[#All],[Combined]],0)</f>
        <v>44</v>
      </c>
    </row>
    <row r="75" spans="1:12" hidden="1" x14ac:dyDescent="0.25">
      <c r="A75">
        <v>264</v>
      </c>
      <c r="B75" t="s">
        <v>327</v>
      </c>
      <c r="C75" t="s">
        <v>323</v>
      </c>
      <c r="D75" t="s">
        <v>43</v>
      </c>
      <c r="E75" t="s">
        <v>324</v>
      </c>
      <c r="F75" t="s">
        <v>325</v>
      </c>
      <c r="G75" t="s">
        <v>1736</v>
      </c>
      <c r="H75" t="s">
        <v>2439</v>
      </c>
      <c r="I75" t="s">
        <v>26</v>
      </c>
      <c r="J7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75" t="str">
        <f>email[[#This Row],[CONTACTFIRSTNAME]]&amp;"^"&amp;email[[#This Row],[CONTACTLASTNAME]]&amp;"^"&amp;email[[#This Row],[REGNBR]]</f>
        <v>Robin^Gray^C-GXNW</v>
      </c>
      <c r="L75" s="12">
        <f>MATCH(email[[#This Row],[combine]],phone[[#All],[Combined]],0)</f>
        <v>43</v>
      </c>
    </row>
    <row r="76" spans="1:12" hidden="1" x14ac:dyDescent="0.25">
      <c r="A76">
        <v>265</v>
      </c>
      <c r="B76" t="s">
        <v>328</v>
      </c>
      <c r="C76" t="s">
        <v>329</v>
      </c>
      <c r="D76" t="s">
        <v>19</v>
      </c>
      <c r="E76" t="s">
        <v>330</v>
      </c>
      <c r="F76" t="s">
        <v>331</v>
      </c>
      <c r="G76" t="s">
        <v>332</v>
      </c>
      <c r="H76" t="s">
        <v>333</v>
      </c>
      <c r="I76" t="s">
        <v>24</v>
      </c>
      <c r="J7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76" t="str">
        <f>email[[#This Row],[CONTACTFIRSTNAME]]&amp;"^"&amp;email[[#This Row],[CONTACTLASTNAME]]&amp;"^"&amp;email[[#This Row],[REGNBR]]</f>
        <v>Jeff^Buhr^XA-CHY</v>
      </c>
      <c r="L76" s="12">
        <f>MATCH(email[[#This Row],[combine]],phone[[#All],[Combined]],0)</f>
        <v>207</v>
      </c>
    </row>
    <row r="77" spans="1:12" hidden="1" x14ac:dyDescent="0.25">
      <c r="A77">
        <v>265</v>
      </c>
      <c r="B77" t="s">
        <v>334</v>
      </c>
      <c r="C77" t="s">
        <v>329</v>
      </c>
      <c r="D77" t="s">
        <v>43</v>
      </c>
      <c r="E77" t="s">
        <v>330</v>
      </c>
      <c r="F77" t="s">
        <v>335</v>
      </c>
      <c r="G77" t="s">
        <v>336</v>
      </c>
      <c r="H77" t="s">
        <v>337</v>
      </c>
      <c r="I77" t="s">
        <v>338</v>
      </c>
      <c r="J7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77" t="str">
        <f>email[[#This Row],[CONTACTFIRSTNAME]]&amp;"^"&amp;email[[#This Row],[CONTACTLASTNAME]]&amp;"^"&amp;email[[#This Row],[REGNBR]]</f>
        <v>Eric^Guzman^XA-CHY</v>
      </c>
      <c r="L77" s="12">
        <f>MATCH(email[[#This Row],[combine]],phone[[#All],[Combined]],0)</f>
        <v>99</v>
      </c>
    </row>
    <row r="78" spans="1:12" hidden="1" x14ac:dyDescent="0.25">
      <c r="A78">
        <v>265</v>
      </c>
      <c r="B78" t="s">
        <v>339</v>
      </c>
      <c r="C78" t="s">
        <v>329</v>
      </c>
      <c r="D78" t="s">
        <v>43</v>
      </c>
      <c r="E78" t="s">
        <v>330</v>
      </c>
      <c r="F78" t="s">
        <v>335</v>
      </c>
      <c r="G78" t="s">
        <v>26</v>
      </c>
      <c r="H78" t="s">
        <v>26</v>
      </c>
      <c r="I78" t="s">
        <v>26</v>
      </c>
      <c r="J7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4</v>
      </c>
      <c r="K78" t="str">
        <f>email[[#This Row],[CONTACTFIRSTNAME]]&amp;"^"&amp;email[[#This Row],[CONTACTLASTNAME]]&amp;"^"&amp;email[[#This Row],[REGNBR]]</f>
        <v>^^XA-CHY</v>
      </c>
      <c r="L78" s="12">
        <f>MATCH("*"&amp;email[[#This Row],[Company]]&amp;"*",phone[[#All],[Company]],0)</f>
        <v>99</v>
      </c>
    </row>
    <row r="79" spans="1:12" hidden="1" x14ac:dyDescent="0.25">
      <c r="A79">
        <v>267</v>
      </c>
      <c r="B79" t="s">
        <v>340</v>
      </c>
      <c r="C79" t="s">
        <v>341</v>
      </c>
      <c r="D79" t="s">
        <v>36</v>
      </c>
      <c r="E79" t="s">
        <v>342</v>
      </c>
      <c r="F79" t="s">
        <v>343</v>
      </c>
      <c r="G79" t="s">
        <v>344</v>
      </c>
      <c r="H79" t="s">
        <v>345</v>
      </c>
      <c r="I79" t="s">
        <v>346</v>
      </c>
      <c r="J7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11</v>
      </c>
      <c r="K79" t="str">
        <f>email[[#This Row],[CONTACTFIRSTNAME]]&amp;"^"&amp;email[[#This Row],[CONTACTLASTNAME]]&amp;"^"&amp;email[[#This Row],[REGNBR]]</f>
        <v>Leonardo^de Vasconcelos Vieira^PR-SMG</v>
      </c>
      <c r="L79" s="12">
        <f>MATCH(email[[#This Row],[combine]],phone[[#All],[Combined]],0)</f>
        <v>102</v>
      </c>
    </row>
    <row r="80" spans="1:12" hidden="1" x14ac:dyDescent="0.25">
      <c r="A80">
        <v>268</v>
      </c>
      <c r="B80" t="s">
        <v>347</v>
      </c>
      <c r="C80" t="s">
        <v>348</v>
      </c>
      <c r="D80" t="s">
        <v>36</v>
      </c>
      <c r="E80" t="s">
        <v>349</v>
      </c>
      <c r="F80" t="s">
        <v>350</v>
      </c>
      <c r="G80" t="s">
        <v>351</v>
      </c>
      <c r="H80" t="s">
        <v>352</v>
      </c>
      <c r="I80" t="s">
        <v>85</v>
      </c>
      <c r="J8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0" t="str">
        <f>email[[#This Row],[CONTACTFIRSTNAME]]&amp;"^"&amp;email[[#This Row],[CONTACTLASTNAME]]&amp;"^"&amp;email[[#This Row],[REGNBR]]</f>
        <v>Roman^Fleysher^N365SS</v>
      </c>
      <c r="L80" s="12">
        <f>MATCH(email[[#This Row],[combine]],phone[[#All],[Combined]],0)</f>
        <v>208</v>
      </c>
    </row>
    <row r="81" spans="1:12" hidden="1" x14ac:dyDescent="0.25">
      <c r="A81">
        <v>268</v>
      </c>
      <c r="B81" t="s">
        <v>353</v>
      </c>
      <c r="C81" t="s">
        <v>348</v>
      </c>
      <c r="D81" t="s">
        <v>36</v>
      </c>
      <c r="E81" t="s">
        <v>349</v>
      </c>
      <c r="F81" t="s">
        <v>350</v>
      </c>
      <c r="G81" t="s">
        <v>26</v>
      </c>
      <c r="H81" t="s">
        <v>26</v>
      </c>
      <c r="I81" t="s">
        <v>26</v>
      </c>
      <c r="J8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1" t="str">
        <f>email[[#This Row],[CONTACTFIRSTNAME]]&amp;"^"&amp;email[[#This Row],[CONTACTLASTNAME]]&amp;"^"&amp;email[[#This Row],[REGNBR]]</f>
        <v>^^N365SS</v>
      </c>
      <c r="L81" s="12">
        <f>MATCH("*"&amp;email[[#This Row],[Company]]&amp;"*",phone[[#All],[Company]],0)</f>
        <v>208</v>
      </c>
    </row>
    <row r="82" spans="1:12" hidden="1" x14ac:dyDescent="0.25">
      <c r="A82">
        <v>269</v>
      </c>
      <c r="C82" t="s">
        <v>355</v>
      </c>
      <c r="D82" t="s">
        <v>19</v>
      </c>
      <c r="E82" t="s">
        <v>356</v>
      </c>
      <c r="F82" t="s">
        <v>357</v>
      </c>
      <c r="G82" t="s">
        <v>358</v>
      </c>
      <c r="H82" t="s">
        <v>359</v>
      </c>
      <c r="I82" t="s">
        <v>360</v>
      </c>
      <c r="J8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2" t="str">
        <f>email[[#This Row],[CONTACTFIRSTNAME]]&amp;"^"&amp;email[[#This Row],[CONTACTLASTNAME]]&amp;"^"&amp;email[[#This Row],[REGNBR]]</f>
        <v>Lorena^Martinez^XA-CPL</v>
      </c>
      <c r="L82" s="12">
        <f>MATCH("*"&amp;email[[#This Row],[Company]]&amp;"*",phone[[#All],[Company]],0)</f>
        <v>105</v>
      </c>
    </row>
    <row r="83" spans="1:12" hidden="1" x14ac:dyDescent="0.25">
      <c r="A83">
        <v>269</v>
      </c>
      <c r="C83" t="s">
        <v>355</v>
      </c>
      <c r="D83" t="s">
        <v>29</v>
      </c>
      <c r="E83" t="s">
        <v>356</v>
      </c>
      <c r="F83" t="s">
        <v>357</v>
      </c>
      <c r="G83" t="s">
        <v>26</v>
      </c>
      <c r="H83" t="s">
        <v>26</v>
      </c>
      <c r="I83" t="s">
        <v>26</v>
      </c>
      <c r="J8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3" t="str">
        <f>email[[#This Row],[CONTACTFIRSTNAME]]&amp;"^"&amp;email[[#This Row],[CONTACTLASTNAME]]&amp;"^"&amp;email[[#This Row],[REGNBR]]</f>
        <v>^^XA-CPL</v>
      </c>
      <c r="L83" s="12">
        <f>MATCH("*"&amp;email[[#This Row],[Company]]&amp;"*",phone[[#All],[Company]],0)</f>
        <v>105</v>
      </c>
    </row>
    <row r="84" spans="1:12" hidden="1" x14ac:dyDescent="0.25">
      <c r="A84">
        <v>269</v>
      </c>
      <c r="B84" s="13"/>
      <c r="C84" t="s">
        <v>355</v>
      </c>
      <c r="D84" t="s">
        <v>36</v>
      </c>
      <c r="E84" t="s">
        <v>356</v>
      </c>
      <c r="F84" t="s">
        <v>357</v>
      </c>
      <c r="G84" t="s">
        <v>363</v>
      </c>
      <c r="H84" t="s">
        <v>364</v>
      </c>
      <c r="I84" t="s">
        <v>365</v>
      </c>
      <c r="J8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4" t="str">
        <f>email[[#This Row],[CONTACTFIRSTNAME]]&amp;"^"&amp;email[[#This Row],[CONTACTLASTNAME]]&amp;"^"&amp;email[[#This Row],[REGNBR]]</f>
        <v>Emilio^Perez de Leon^XA-CPL</v>
      </c>
      <c r="L84" s="12">
        <f>MATCH(email[[#This Row],[combine]],phone[[#All],[Combined]],0)</f>
        <v>105</v>
      </c>
    </row>
    <row r="85" spans="1:12" hidden="1" x14ac:dyDescent="0.25">
      <c r="A85">
        <v>272</v>
      </c>
      <c r="B85" t="s">
        <v>366</v>
      </c>
      <c r="C85" t="s">
        <v>367</v>
      </c>
      <c r="D85" t="s">
        <v>43</v>
      </c>
      <c r="E85" t="s">
        <v>368</v>
      </c>
      <c r="F85" t="s">
        <v>369</v>
      </c>
      <c r="G85" t="s">
        <v>26</v>
      </c>
      <c r="H85" t="s">
        <v>26</v>
      </c>
      <c r="I85" t="s">
        <v>26</v>
      </c>
      <c r="J8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5" t="str">
        <f>email[[#This Row],[CONTACTFIRSTNAME]]&amp;"^"&amp;email[[#This Row],[CONTACTLASTNAME]]&amp;"^"&amp;email[[#This Row],[REGNBR]]</f>
        <v>^^N819AM</v>
      </c>
      <c r="L85" s="12">
        <f>MATCH("*"&amp;email[[#This Row],[Company]]&amp;"*",phone[[#All],[Company]],0)</f>
        <v>47</v>
      </c>
    </row>
    <row r="86" spans="1:12" hidden="1" x14ac:dyDescent="0.25">
      <c r="A86">
        <v>272</v>
      </c>
      <c r="B86" t="s">
        <v>370</v>
      </c>
      <c r="C86" t="s">
        <v>367</v>
      </c>
      <c r="D86" t="s">
        <v>19</v>
      </c>
      <c r="E86" t="s">
        <v>368</v>
      </c>
      <c r="F86" t="s">
        <v>371</v>
      </c>
      <c r="G86" t="s">
        <v>372</v>
      </c>
      <c r="H86" t="s">
        <v>373</v>
      </c>
      <c r="I86" t="s">
        <v>374</v>
      </c>
      <c r="J8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6" t="str">
        <f>email[[#This Row],[CONTACTFIRSTNAME]]&amp;"^"&amp;email[[#This Row],[CONTACTLASTNAME]]&amp;"^"&amp;email[[#This Row],[REGNBR]]</f>
        <v>Alexander^Mehran^N819AM</v>
      </c>
      <c r="L86" s="12">
        <f>MATCH(email[[#This Row],[combine]],phone[[#All],[Combined]],0)</f>
        <v>50</v>
      </c>
    </row>
    <row r="87" spans="1:12" hidden="1" x14ac:dyDescent="0.25">
      <c r="A87">
        <v>272</v>
      </c>
      <c r="B87" t="s">
        <v>375</v>
      </c>
      <c r="C87" t="s">
        <v>367</v>
      </c>
      <c r="D87" t="s">
        <v>43</v>
      </c>
      <c r="E87" t="s">
        <v>368</v>
      </c>
      <c r="F87" t="s">
        <v>369</v>
      </c>
      <c r="G87" t="s">
        <v>376</v>
      </c>
      <c r="H87" t="s">
        <v>377</v>
      </c>
      <c r="I87" t="s">
        <v>26</v>
      </c>
      <c r="J8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7" t="str">
        <f>email[[#This Row],[CONTACTFIRSTNAME]]&amp;"^"&amp;email[[#This Row],[CONTACTLASTNAME]]&amp;"^"&amp;email[[#This Row],[REGNBR]]</f>
        <v>KC^Ihlefeld^N819AM</v>
      </c>
      <c r="L87" s="12">
        <f>MATCH(email[[#This Row],[combine]],phone[[#All],[Combined]],0)</f>
        <v>47</v>
      </c>
    </row>
    <row r="88" spans="1:12" hidden="1" x14ac:dyDescent="0.25">
      <c r="A88">
        <v>273</v>
      </c>
      <c r="B88" t="s">
        <v>378</v>
      </c>
      <c r="C88" t="s">
        <v>379</v>
      </c>
      <c r="D88" t="s">
        <v>380</v>
      </c>
      <c r="E88" t="s">
        <v>381</v>
      </c>
      <c r="F88" t="s">
        <v>382</v>
      </c>
      <c r="G88" t="s">
        <v>383</v>
      </c>
      <c r="H88" t="s">
        <v>384</v>
      </c>
      <c r="I88" t="s">
        <v>148</v>
      </c>
      <c r="J8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8" t="str">
        <f>email[[#This Row],[CONTACTFIRSTNAME]]&amp;"^"&amp;email[[#This Row],[CONTACTLASTNAME]]&amp;"^"&amp;email[[#This Row],[REGNBR]]</f>
        <v>Ian^Darnley^C-GZCZ</v>
      </c>
      <c r="L88" s="12">
        <f>MATCH(email[[#This Row],[combine]],phone[[#All],[Combined]],0)</f>
        <v>209</v>
      </c>
    </row>
    <row r="89" spans="1:12" hidden="1" x14ac:dyDescent="0.25">
      <c r="A89">
        <v>273</v>
      </c>
      <c r="B89" t="s">
        <v>385</v>
      </c>
      <c r="C89" t="s">
        <v>386</v>
      </c>
      <c r="D89" t="s">
        <v>387</v>
      </c>
      <c r="E89" t="s">
        <v>388</v>
      </c>
      <c r="F89" t="s">
        <v>382</v>
      </c>
      <c r="G89" t="s">
        <v>26</v>
      </c>
      <c r="H89" t="s">
        <v>26</v>
      </c>
      <c r="I89" t="s">
        <v>26</v>
      </c>
      <c r="J8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89" t="str">
        <f>email[[#This Row],[CONTACTFIRSTNAME]]&amp;"^"&amp;email[[#This Row],[CONTACTLASTNAME]]&amp;"^"&amp;email[[#This Row],[REGNBR]]</f>
        <v>^^C-GZCZ, C-FMDN</v>
      </c>
      <c r="L89" s="12">
        <f>MATCH("*"&amp;email[[#This Row],[Company]]&amp;"*",phone[[#All],[Company]],0)</f>
        <v>51</v>
      </c>
    </row>
    <row r="90" spans="1:12" hidden="1" x14ac:dyDescent="0.25">
      <c r="A90">
        <v>274</v>
      </c>
      <c r="B90" t="s">
        <v>389</v>
      </c>
      <c r="C90" t="s">
        <v>390</v>
      </c>
      <c r="D90" t="s">
        <v>19</v>
      </c>
      <c r="E90" t="s">
        <v>391</v>
      </c>
      <c r="F90" t="s">
        <v>392</v>
      </c>
      <c r="G90" t="s">
        <v>393</v>
      </c>
      <c r="H90" t="s">
        <v>394</v>
      </c>
      <c r="I90" t="s">
        <v>54</v>
      </c>
      <c r="J9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90" t="str">
        <f>email[[#This Row],[CONTACTFIRSTNAME]]&amp;"^"&amp;email[[#This Row],[CONTACTLASTNAME]]&amp;"^"&amp;email[[#This Row],[REGNBR]]</f>
        <v>Daniel^Doyle^N3FS</v>
      </c>
      <c r="L90" s="12">
        <f>MATCH(email[[#This Row],[combine]],phone[[#All],[Combined]],0)</f>
        <v>54</v>
      </c>
    </row>
    <row r="91" spans="1:12" hidden="1" x14ac:dyDescent="0.25">
      <c r="A91">
        <v>275</v>
      </c>
      <c r="B91" t="s">
        <v>395</v>
      </c>
      <c r="C91" t="s">
        <v>396</v>
      </c>
      <c r="D91" t="s">
        <v>57</v>
      </c>
      <c r="E91" t="s">
        <v>397</v>
      </c>
      <c r="F91" t="s">
        <v>398</v>
      </c>
      <c r="G91" t="s">
        <v>32</v>
      </c>
      <c r="H91" t="s">
        <v>399</v>
      </c>
      <c r="I91" t="s">
        <v>156</v>
      </c>
      <c r="J9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91" t="str">
        <f>email[[#This Row],[CONTACTFIRSTNAME]]&amp;"^"&amp;email[[#This Row],[CONTACTLASTNAME]]&amp;"^"&amp;email[[#This Row],[REGNBR]]</f>
        <v>Kevin^Knight^N719KX</v>
      </c>
      <c r="L91" s="12">
        <f>MATCH(email[[#This Row],[combine]],phone[[#All],[Combined]],0)</f>
        <v>55</v>
      </c>
    </row>
    <row r="92" spans="1:12" hidden="1" x14ac:dyDescent="0.25">
      <c r="A92">
        <v>280</v>
      </c>
      <c r="B92" t="s">
        <v>400</v>
      </c>
      <c r="C92" t="s">
        <v>401</v>
      </c>
      <c r="D92" t="s">
        <v>213</v>
      </c>
      <c r="E92" t="s">
        <v>402</v>
      </c>
      <c r="F92" t="s">
        <v>403</v>
      </c>
      <c r="G92" t="s">
        <v>26</v>
      </c>
      <c r="H92" t="s">
        <v>26</v>
      </c>
      <c r="I92" t="s">
        <v>26</v>
      </c>
      <c r="J9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92" t="str">
        <f>email[[#This Row],[CONTACTFIRSTNAME]]&amp;"^"&amp;email[[#This Row],[CONTACTLASTNAME]]&amp;"^"&amp;email[[#This Row],[REGNBR]]</f>
        <v>^^VT-GKB</v>
      </c>
      <c r="L92" s="12">
        <f>MATCH("*"&amp;email[[#This Row],[Company]]&amp;"*",phone[[#All],[Company]],0)</f>
        <v>120</v>
      </c>
    </row>
    <row r="93" spans="1:12" hidden="1" x14ac:dyDescent="0.25">
      <c r="A93">
        <v>280</v>
      </c>
      <c r="B93" t="s">
        <v>404</v>
      </c>
      <c r="C93" t="s">
        <v>401</v>
      </c>
      <c r="D93" t="s">
        <v>213</v>
      </c>
      <c r="E93" t="s">
        <v>402</v>
      </c>
      <c r="F93" t="s">
        <v>403</v>
      </c>
      <c r="G93" t="s">
        <v>405</v>
      </c>
      <c r="H93" t="s">
        <v>406</v>
      </c>
      <c r="I93" t="s">
        <v>62</v>
      </c>
      <c r="J9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93" t="str">
        <f>email[[#This Row],[CONTACTFIRSTNAME]]&amp;"^"&amp;email[[#This Row],[CONTACTLASTNAME]]&amp;"^"&amp;email[[#This Row],[REGNBR]]</f>
        <v>Koshy^Varghese^VT-GKB</v>
      </c>
      <c r="L93" s="12">
        <f>MATCH(email[[#This Row],[combine]],phone[[#All],[Combined]],0)</f>
        <v>120</v>
      </c>
    </row>
    <row r="94" spans="1:12" hidden="1" x14ac:dyDescent="0.25">
      <c r="A94">
        <v>281</v>
      </c>
      <c r="B94" t="s">
        <v>407</v>
      </c>
      <c r="C94" t="s">
        <v>408</v>
      </c>
      <c r="D94" t="s">
        <v>29</v>
      </c>
      <c r="E94" t="s">
        <v>409</v>
      </c>
      <c r="F94" t="s">
        <v>410</v>
      </c>
      <c r="G94" t="s">
        <v>26</v>
      </c>
      <c r="H94" t="s">
        <v>26</v>
      </c>
      <c r="I94" t="s">
        <v>26</v>
      </c>
      <c r="J9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94" t="str">
        <f>email[[#This Row],[CONTACTFIRSTNAME]]&amp;"^"&amp;email[[#This Row],[CONTACTLASTNAME]]&amp;"^"&amp;email[[#This Row],[REGNBR]]</f>
        <v>^^N57RG</v>
      </c>
      <c r="L94" s="12">
        <f>MATCH("*"&amp;email[[#This Row],[Company]]&amp;"*",phone[[#All],[Company]],0)</f>
        <v>122</v>
      </c>
    </row>
    <row r="95" spans="1:12" hidden="1" x14ac:dyDescent="0.25">
      <c r="A95">
        <v>281</v>
      </c>
      <c r="B95" t="s">
        <v>411</v>
      </c>
      <c r="C95" t="s">
        <v>408</v>
      </c>
      <c r="D95" t="s">
        <v>19</v>
      </c>
      <c r="E95" t="s">
        <v>409</v>
      </c>
      <c r="F95" t="s">
        <v>410</v>
      </c>
      <c r="G95" t="s">
        <v>412</v>
      </c>
      <c r="H95" t="s">
        <v>413</v>
      </c>
      <c r="I95" t="s">
        <v>414</v>
      </c>
      <c r="J9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7</v>
      </c>
      <c r="K95" t="str">
        <f>email[[#This Row],[CONTACTFIRSTNAME]]&amp;"^"&amp;email[[#This Row],[CONTACTLASTNAME]]&amp;"^"&amp;email[[#This Row],[REGNBR]]</f>
        <v>Roberto^Gonzalez Valdez^N57RG</v>
      </c>
      <c r="L95" s="12">
        <f>MATCH(email[[#This Row],[combine]],phone[[#All],[Combined]],0)</f>
        <v>124</v>
      </c>
    </row>
    <row r="96" spans="1:12" hidden="1" x14ac:dyDescent="0.25">
      <c r="A96">
        <v>281</v>
      </c>
      <c r="B96" t="s">
        <v>415</v>
      </c>
      <c r="C96" t="s">
        <v>408</v>
      </c>
      <c r="D96" t="s">
        <v>36</v>
      </c>
      <c r="E96" t="s">
        <v>409</v>
      </c>
      <c r="F96" t="s">
        <v>410</v>
      </c>
      <c r="G96" t="s">
        <v>416</v>
      </c>
      <c r="H96" t="s">
        <v>417</v>
      </c>
      <c r="I96" t="s">
        <v>85</v>
      </c>
      <c r="J9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96" t="str">
        <f>email[[#This Row],[CONTACTFIRSTNAME]]&amp;"^"&amp;email[[#This Row],[CONTACTLASTNAME]]&amp;"^"&amp;email[[#This Row],[REGNBR]]</f>
        <v>Jorge^Siller^N57RG</v>
      </c>
      <c r="L96" s="12">
        <f>MATCH(email[[#This Row],[combine]],phone[[#All],[Combined]],0)</f>
        <v>122</v>
      </c>
    </row>
    <row r="97" spans="1:12" hidden="1" x14ac:dyDescent="0.25">
      <c r="A97">
        <v>282</v>
      </c>
      <c r="B97" t="s">
        <v>418</v>
      </c>
      <c r="C97" t="s">
        <v>419</v>
      </c>
      <c r="D97" t="s">
        <v>36</v>
      </c>
      <c r="E97" t="s">
        <v>420</v>
      </c>
      <c r="F97" t="s">
        <v>421</v>
      </c>
      <c r="G97" t="s">
        <v>422</v>
      </c>
      <c r="H97" t="s">
        <v>423</v>
      </c>
      <c r="I97" t="s">
        <v>62</v>
      </c>
      <c r="J9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97" t="str">
        <f>email[[#This Row],[CONTACTFIRSTNAME]]&amp;"^"&amp;email[[#This Row],[CONTACTLASTNAME]]&amp;"^"&amp;email[[#This Row],[REGNBR]]</f>
        <v>Chris^Kostiuk^N22G, N24G</v>
      </c>
      <c r="L97" s="12">
        <f>MATCH("*"&amp;email[[#This Row],[Company]]&amp;"*",phone[[#All],[Company]],0)</f>
        <v>246</v>
      </c>
    </row>
    <row r="98" spans="1:12" hidden="1" x14ac:dyDescent="0.25">
      <c r="A98">
        <v>283</v>
      </c>
      <c r="B98" t="s">
        <v>424</v>
      </c>
      <c r="C98" t="s">
        <v>425</v>
      </c>
      <c r="D98" t="s">
        <v>43</v>
      </c>
      <c r="E98" t="s">
        <v>426</v>
      </c>
      <c r="F98" t="s">
        <v>427</v>
      </c>
      <c r="G98" t="s">
        <v>428</v>
      </c>
      <c r="H98" t="s">
        <v>429</v>
      </c>
      <c r="I98" t="s">
        <v>430</v>
      </c>
      <c r="J9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98" t="str">
        <f>email[[#This Row],[CONTACTFIRSTNAME]]&amp;"^"&amp;email[[#This Row],[CONTACTLASTNAME]]&amp;"^"&amp;email[[#This Row],[REGNBR]]</f>
        <v>Jarek^Pierzchala^SP-TBF</v>
      </c>
      <c r="L98" s="12">
        <f>MATCH(email[[#This Row],[combine]],phone[[#All],[Combined]],0)</f>
        <v>126</v>
      </c>
    </row>
    <row r="99" spans="1:12" hidden="1" x14ac:dyDescent="0.25">
      <c r="A99">
        <v>283</v>
      </c>
      <c r="B99" t="s">
        <v>431</v>
      </c>
      <c r="C99" t="s">
        <v>425</v>
      </c>
      <c r="D99" t="s">
        <v>19</v>
      </c>
      <c r="E99" t="s">
        <v>426</v>
      </c>
      <c r="F99" t="s">
        <v>432</v>
      </c>
      <c r="G99" t="s">
        <v>26</v>
      </c>
      <c r="H99" t="s">
        <v>26</v>
      </c>
      <c r="I99" t="s">
        <v>26</v>
      </c>
      <c r="J9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99" t="str">
        <f>email[[#This Row],[CONTACTFIRSTNAME]]&amp;"^"&amp;email[[#This Row],[CONTACTLASTNAME]]&amp;"^"&amp;email[[#This Row],[REGNBR]]</f>
        <v>^^SP-TBF</v>
      </c>
      <c r="L99" s="12">
        <f>MATCH("*"&amp;email[[#This Row],[Company]]&amp;"*",phone[[#All],[Company]],0)</f>
        <v>128</v>
      </c>
    </row>
    <row r="100" spans="1:12" hidden="1" x14ac:dyDescent="0.25">
      <c r="A100">
        <v>283</v>
      </c>
      <c r="B100" t="s">
        <v>433</v>
      </c>
      <c r="C100" t="s">
        <v>425</v>
      </c>
      <c r="D100" t="s">
        <v>43</v>
      </c>
      <c r="E100" t="s">
        <v>426</v>
      </c>
      <c r="F100" t="s">
        <v>427</v>
      </c>
      <c r="G100" t="s">
        <v>26</v>
      </c>
      <c r="H100" t="s">
        <v>26</v>
      </c>
      <c r="I100" t="s">
        <v>26</v>
      </c>
      <c r="J10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00" t="str">
        <f>email[[#This Row],[CONTACTFIRSTNAME]]&amp;"^"&amp;email[[#This Row],[CONTACTLASTNAME]]&amp;"^"&amp;email[[#This Row],[REGNBR]]</f>
        <v>^^SP-TBF</v>
      </c>
      <c r="L100" s="12">
        <f>MATCH("*"&amp;email[[#This Row],[Company]]&amp;"*",phone[[#All],[Company]],0)</f>
        <v>126</v>
      </c>
    </row>
    <row r="101" spans="1:12" hidden="1" x14ac:dyDescent="0.25">
      <c r="A101">
        <v>284</v>
      </c>
      <c r="B101" s="13" t="s">
        <v>2475</v>
      </c>
      <c r="C101" t="s">
        <v>435</v>
      </c>
      <c r="D101" t="s">
        <v>380</v>
      </c>
      <c r="E101" t="s">
        <v>436</v>
      </c>
      <c r="F101" t="s">
        <v>437</v>
      </c>
      <c r="G101" t="s">
        <v>26</v>
      </c>
      <c r="H101" t="s">
        <v>26</v>
      </c>
      <c r="I101" t="s">
        <v>26</v>
      </c>
      <c r="J10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1" t="str">
        <f>email[[#This Row],[CONTACTFIRSTNAME]]&amp;"^"&amp;email[[#This Row],[CONTACTLASTNAME]]&amp;"^"&amp;email[[#This Row],[REGNBR]]</f>
        <v>^^TC-AEH</v>
      </c>
      <c r="L101" s="12">
        <f>MATCH("*"&amp;email[[#This Row],[Company]]&amp;"*",phone[[#All],[Company]],0)</f>
        <v>129</v>
      </c>
    </row>
    <row r="102" spans="1:12" hidden="1" x14ac:dyDescent="0.25">
      <c r="A102">
        <v>284</v>
      </c>
      <c r="B102" t="s">
        <v>438</v>
      </c>
      <c r="C102" t="s">
        <v>435</v>
      </c>
      <c r="D102" t="s">
        <v>380</v>
      </c>
      <c r="E102" t="s">
        <v>436</v>
      </c>
      <c r="F102" t="s">
        <v>437</v>
      </c>
      <c r="G102" t="s">
        <v>439</v>
      </c>
      <c r="H102" t="s">
        <v>440</v>
      </c>
      <c r="I102" t="s">
        <v>441</v>
      </c>
      <c r="J10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2" t="str">
        <f>email[[#This Row],[CONTACTFIRSTNAME]]&amp;"^"&amp;email[[#This Row],[CONTACTLASTNAME]]&amp;"^"&amp;email[[#This Row],[REGNBR]]</f>
        <v>Serdar^Ertan^TC-AEH</v>
      </c>
      <c r="L102" s="12">
        <f>MATCH(email[[#This Row],[combine]],phone[[#All],[Combined]],0)</f>
        <v>129</v>
      </c>
    </row>
    <row r="103" spans="1:12" hidden="1" x14ac:dyDescent="0.25">
      <c r="A103">
        <v>285</v>
      </c>
      <c r="B103" t="s">
        <v>442</v>
      </c>
      <c r="C103" t="s">
        <v>443</v>
      </c>
      <c r="D103" t="s">
        <v>43</v>
      </c>
      <c r="E103" t="s">
        <v>444</v>
      </c>
      <c r="F103" t="s">
        <v>445</v>
      </c>
      <c r="G103" t="s">
        <v>26</v>
      </c>
      <c r="H103" t="s">
        <v>26</v>
      </c>
      <c r="I103" t="s">
        <v>26</v>
      </c>
      <c r="J10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3" t="str">
        <f>email[[#This Row],[CONTACTFIRSTNAME]]&amp;"^"&amp;email[[#This Row],[CONTACTLASTNAME]]&amp;"^"&amp;email[[#This Row],[REGNBR]]</f>
        <v>^^N285GA</v>
      </c>
      <c r="L103" s="12">
        <f>MATCH("*"&amp;email[[#This Row],[Company]]&amp;"*",phone[[#All],[Company]],0)</f>
        <v>58</v>
      </c>
    </row>
    <row r="104" spans="1:12" hidden="1" x14ac:dyDescent="0.25">
      <c r="A104">
        <v>285</v>
      </c>
      <c r="B104" t="s">
        <v>446</v>
      </c>
      <c r="C104" t="s">
        <v>443</v>
      </c>
      <c r="D104" t="s">
        <v>43</v>
      </c>
      <c r="E104" t="s">
        <v>444</v>
      </c>
      <c r="F104" t="s">
        <v>445</v>
      </c>
      <c r="G104" t="s">
        <v>447</v>
      </c>
      <c r="H104" t="s">
        <v>448</v>
      </c>
      <c r="I104" t="s">
        <v>26</v>
      </c>
      <c r="J10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04" t="str">
        <f>email[[#This Row],[CONTACTFIRSTNAME]]&amp;"^"&amp;email[[#This Row],[CONTACTLASTNAME]]&amp;"^"&amp;email[[#This Row],[REGNBR]]</f>
        <v>Steve^Cok^N285GA</v>
      </c>
      <c r="L104" s="12">
        <f>MATCH(email[[#This Row],[combine]],phone[[#All],[Combined]],0)</f>
        <v>58</v>
      </c>
    </row>
    <row r="105" spans="1:12" hidden="1" x14ac:dyDescent="0.25">
      <c r="A105">
        <v>286</v>
      </c>
      <c r="B105" t="s">
        <v>449</v>
      </c>
      <c r="C105" t="s">
        <v>450</v>
      </c>
      <c r="D105" t="s">
        <v>36</v>
      </c>
      <c r="E105" t="s">
        <v>451</v>
      </c>
      <c r="F105" t="s">
        <v>452</v>
      </c>
      <c r="G105" t="s">
        <v>32</v>
      </c>
      <c r="H105" t="s">
        <v>453</v>
      </c>
      <c r="I105" t="s">
        <v>85</v>
      </c>
      <c r="J10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5" t="str">
        <f>email[[#This Row],[CONTACTFIRSTNAME]]&amp;"^"&amp;email[[#This Row],[CONTACTLASTNAME]]&amp;"^"&amp;email[[#This Row],[REGNBR]]</f>
        <v>Kevin^Komisor^N1924D</v>
      </c>
      <c r="L105" s="12">
        <f>MATCH(email[[#This Row],[combine]],phone[[#All],[Combined]],0)</f>
        <v>210</v>
      </c>
    </row>
    <row r="106" spans="1:12" hidden="1" x14ac:dyDescent="0.25">
      <c r="A106">
        <v>286</v>
      </c>
      <c r="B106" t="s">
        <v>454</v>
      </c>
      <c r="C106" t="s">
        <v>450</v>
      </c>
      <c r="D106" t="s">
        <v>19</v>
      </c>
      <c r="E106" t="s">
        <v>451</v>
      </c>
      <c r="F106" t="s">
        <v>455</v>
      </c>
      <c r="G106" t="s">
        <v>320</v>
      </c>
      <c r="H106" t="s">
        <v>456</v>
      </c>
      <c r="I106" t="s">
        <v>457</v>
      </c>
      <c r="J10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6" t="str">
        <f>email[[#This Row],[CONTACTFIRSTNAME]]&amp;"^"&amp;email[[#This Row],[CONTACTLASTNAME]]&amp;"^"&amp;email[[#This Row],[REGNBR]]</f>
        <v>Peter^Latta^N1924D</v>
      </c>
      <c r="L106" s="12">
        <f>MATCH(email[[#This Row],[combine]],phone[[#All],[Combined]],0)</f>
        <v>212</v>
      </c>
    </row>
    <row r="107" spans="1:12" hidden="1" x14ac:dyDescent="0.25">
      <c r="A107">
        <v>286</v>
      </c>
      <c r="B107" t="s">
        <v>458</v>
      </c>
      <c r="C107" t="s">
        <v>450</v>
      </c>
      <c r="D107" t="s">
        <v>36</v>
      </c>
      <c r="E107" t="s">
        <v>451</v>
      </c>
      <c r="F107" t="s">
        <v>452</v>
      </c>
      <c r="G107" t="s">
        <v>26</v>
      </c>
      <c r="H107" t="s">
        <v>26</v>
      </c>
      <c r="I107" t="s">
        <v>26</v>
      </c>
      <c r="J10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7" t="str">
        <f>email[[#This Row],[CONTACTFIRSTNAME]]&amp;"^"&amp;email[[#This Row],[CONTACTLASTNAME]]&amp;"^"&amp;email[[#This Row],[REGNBR]]</f>
        <v>^^N1924D</v>
      </c>
      <c r="L107" s="12">
        <f>MATCH("*"&amp;email[[#This Row],[Company]]&amp;"*",phone[[#All],[Company]],0)</f>
        <v>210</v>
      </c>
    </row>
    <row r="108" spans="1:12" hidden="1" x14ac:dyDescent="0.25">
      <c r="A108">
        <v>288</v>
      </c>
      <c r="B108" t="s">
        <v>459</v>
      </c>
      <c r="C108" t="s">
        <v>460</v>
      </c>
      <c r="D108" t="s">
        <v>213</v>
      </c>
      <c r="E108" t="s">
        <v>461</v>
      </c>
      <c r="F108" t="s">
        <v>462</v>
      </c>
      <c r="G108" t="s">
        <v>463</v>
      </c>
      <c r="H108" t="s">
        <v>464</v>
      </c>
      <c r="I108" t="s">
        <v>177</v>
      </c>
      <c r="J10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8" t="str">
        <f>email[[#This Row],[CONTACTFIRSTNAME]]&amp;"^"&amp;email[[#This Row],[CONTACTLASTNAME]]&amp;"^"&amp;email[[#This Row],[REGNBR]]</f>
        <v>Elina^Karjalainen^OH-WIL</v>
      </c>
      <c r="L108" s="12">
        <f>MATCH(email[[#This Row],[combine]],phone[[#All],[Combined]],0)</f>
        <v>139</v>
      </c>
    </row>
    <row r="109" spans="1:12" hidden="1" x14ac:dyDescent="0.25">
      <c r="A109">
        <v>288</v>
      </c>
      <c r="B109" t="s">
        <v>465</v>
      </c>
      <c r="C109" t="s">
        <v>460</v>
      </c>
      <c r="D109" t="s">
        <v>19</v>
      </c>
      <c r="E109" t="s">
        <v>461</v>
      </c>
      <c r="F109" t="s">
        <v>466</v>
      </c>
      <c r="G109" t="s">
        <v>26</v>
      </c>
      <c r="H109" t="s">
        <v>26</v>
      </c>
      <c r="I109" t="s">
        <v>26</v>
      </c>
      <c r="J10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09" t="str">
        <f>email[[#This Row],[CONTACTFIRSTNAME]]&amp;"^"&amp;email[[#This Row],[CONTACTLASTNAME]]&amp;"^"&amp;email[[#This Row],[REGNBR]]</f>
        <v>^^OH-WIL</v>
      </c>
      <c r="L109" s="12">
        <f>MATCH("*"&amp;email[[#This Row],[Company]]&amp;"*",phone[[#All],[Company]],0)</f>
        <v>141</v>
      </c>
    </row>
    <row r="110" spans="1:12" hidden="1" x14ac:dyDescent="0.25">
      <c r="A110">
        <v>288</v>
      </c>
      <c r="B110" t="s">
        <v>467</v>
      </c>
      <c r="C110" t="s">
        <v>460</v>
      </c>
      <c r="D110" t="s">
        <v>19</v>
      </c>
      <c r="E110" t="s">
        <v>461</v>
      </c>
      <c r="F110" t="s">
        <v>466</v>
      </c>
      <c r="G110" t="s">
        <v>468</v>
      </c>
      <c r="H110" t="s">
        <v>469</v>
      </c>
      <c r="I110" t="s">
        <v>470</v>
      </c>
      <c r="J11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hard</v>
      </c>
      <c r="K110" t="str">
        <f>email[[#This Row],[CONTACTFIRSTNAME]]&amp;"^"&amp;email[[#This Row],[CONTACTLASTNAME]]&amp;"^"&amp;email[[#This Row],[REGNBR]]</f>
        <v>Juha^Hellgren^OH-WIL</v>
      </c>
      <c r="L110" s="12">
        <f>MATCH(email[[#This Row],[combine]],phone[[#All],[Combined]],0)</f>
        <v>141</v>
      </c>
    </row>
    <row r="111" spans="1:12" hidden="1" x14ac:dyDescent="0.25">
      <c r="A111">
        <v>288</v>
      </c>
      <c r="B111" t="s">
        <v>471</v>
      </c>
      <c r="C111" t="s">
        <v>460</v>
      </c>
      <c r="D111" t="s">
        <v>213</v>
      </c>
      <c r="E111" t="s">
        <v>461</v>
      </c>
      <c r="F111" t="s">
        <v>462</v>
      </c>
      <c r="G111" t="s">
        <v>26</v>
      </c>
      <c r="H111" t="s">
        <v>26</v>
      </c>
      <c r="I111" t="s">
        <v>26</v>
      </c>
      <c r="J11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14</v>
      </c>
      <c r="K111" t="str">
        <f>email[[#This Row],[CONTACTFIRSTNAME]]&amp;"^"&amp;email[[#This Row],[CONTACTLASTNAME]]&amp;"^"&amp;email[[#This Row],[REGNBR]]</f>
        <v>^^OH-WIL</v>
      </c>
      <c r="L111" s="12">
        <f>MATCH("*"&amp;email[[#This Row],[Company]]&amp;"*",phone[[#All],[Company]],0)</f>
        <v>139</v>
      </c>
    </row>
    <row r="112" spans="1:12" hidden="1" x14ac:dyDescent="0.25">
      <c r="A112">
        <v>289</v>
      </c>
      <c r="C112" t="s">
        <v>473</v>
      </c>
      <c r="D112" t="s">
        <v>19</v>
      </c>
      <c r="E112" t="s">
        <v>474</v>
      </c>
      <c r="F112" t="s">
        <v>475</v>
      </c>
      <c r="G112" t="s">
        <v>14</v>
      </c>
      <c r="H112" t="s">
        <v>476</v>
      </c>
      <c r="I112" t="s">
        <v>457</v>
      </c>
      <c r="J1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12" t="str">
        <f>email[[#This Row],[CONTACTFIRSTNAME]]&amp;"^"&amp;email[[#This Row],[CONTACTLASTNAME]]&amp;"^"&amp;email[[#This Row],[REGNBR]]</f>
        <v>Richard^Kramer^N24G</v>
      </c>
      <c r="L112" s="12">
        <f>MATCH("*"&amp;email[[#This Row],[Company]]&amp;"*",phone[[#All],[Company]],0)</f>
        <v>57</v>
      </c>
    </row>
    <row r="113" spans="1:12" hidden="1" x14ac:dyDescent="0.25">
      <c r="A113">
        <v>290</v>
      </c>
      <c r="B113" t="s">
        <v>477</v>
      </c>
      <c r="C113" t="s">
        <v>478</v>
      </c>
      <c r="D113" t="s">
        <v>36</v>
      </c>
      <c r="E113" t="s">
        <v>479</v>
      </c>
      <c r="F113" t="s">
        <v>382</v>
      </c>
      <c r="G113" t="s">
        <v>113</v>
      </c>
      <c r="H113" t="s">
        <v>480</v>
      </c>
      <c r="I113" t="s">
        <v>481</v>
      </c>
      <c r="J11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13" t="str">
        <f>email[[#This Row],[CONTACTFIRSTNAME]]&amp;"^"&amp;email[[#This Row],[CONTACTLASTNAME]]&amp;"^"&amp;email[[#This Row],[REGNBR]]</f>
        <v>Charles^Bertrand^C-FMDN</v>
      </c>
      <c r="L113" s="12">
        <f>MATCH("*"&amp;email[[#This Row],[Company]]&amp;"*",phone[[#All],[Company]],0)</f>
        <v>51</v>
      </c>
    </row>
    <row r="114" spans="1:12" hidden="1" x14ac:dyDescent="0.25">
      <c r="A114">
        <v>291</v>
      </c>
      <c r="B114" t="s">
        <v>482</v>
      </c>
      <c r="C114" t="s">
        <v>483</v>
      </c>
      <c r="D114" t="s">
        <v>19</v>
      </c>
      <c r="E114" t="s">
        <v>484</v>
      </c>
      <c r="F114" t="s">
        <v>485</v>
      </c>
      <c r="G114" t="s">
        <v>486</v>
      </c>
      <c r="H114" t="s">
        <v>487</v>
      </c>
      <c r="I114" t="s">
        <v>156</v>
      </c>
      <c r="J11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14" t="str">
        <f>email[[#This Row],[CONTACTFIRSTNAME]]&amp;"^"&amp;email[[#This Row],[CONTACTLASTNAME]]&amp;"^"&amp;email[[#This Row],[REGNBR]]</f>
        <v>Kenneth^Swan^N27KB</v>
      </c>
      <c r="L114" s="12">
        <f>MATCH(email[[#This Row],[combine]],phone[[#All],[Combined]],0)</f>
        <v>216</v>
      </c>
    </row>
    <row r="115" spans="1:12" hidden="1" x14ac:dyDescent="0.25">
      <c r="A115">
        <v>292</v>
      </c>
      <c r="B115" t="s">
        <v>488</v>
      </c>
      <c r="C115" t="s">
        <v>489</v>
      </c>
      <c r="D115" t="s">
        <v>29</v>
      </c>
      <c r="E115" t="s">
        <v>490</v>
      </c>
      <c r="F115" t="s">
        <v>491</v>
      </c>
      <c r="G115" t="s">
        <v>26</v>
      </c>
      <c r="H115" t="s">
        <v>26</v>
      </c>
      <c r="I115" t="s">
        <v>26</v>
      </c>
      <c r="J11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19</v>
      </c>
      <c r="K115" t="str">
        <f>email[[#This Row],[CONTACTFIRSTNAME]]&amp;"^"&amp;email[[#This Row],[CONTACTLASTNAME]]&amp;"^"&amp;email[[#This Row],[REGNBR]]</f>
        <v>^^N557GA</v>
      </c>
      <c r="L115" s="12">
        <f>MATCH("*"&amp;email[[#This Row],[Company]]&amp;"*",phone[[#All],[Company]],0)</f>
        <v>144</v>
      </c>
    </row>
    <row r="116" spans="1:12" hidden="1" x14ac:dyDescent="0.25">
      <c r="A116">
        <v>294</v>
      </c>
      <c r="B116" s="13" t="s">
        <v>2410</v>
      </c>
      <c r="C116" t="s">
        <v>493</v>
      </c>
      <c r="D116" t="s">
        <v>36</v>
      </c>
      <c r="E116" t="s">
        <v>494</v>
      </c>
      <c r="F116" t="s">
        <v>495</v>
      </c>
      <c r="G116" t="s">
        <v>1747</v>
      </c>
      <c r="H116" t="s">
        <v>1748</v>
      </c>
      <c r="I116" t="s">
        <v>26</v>
      </c>
      <c r="J11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16" t="str">
        <f>email[[#This Row],[CONTACTFIRSTNAME]]&amp;"^"&amp;email[[#This Row],[CONTACTLASTNAME]]&amp;"^"&amp;email[[#This Row],[REGNBR]]</f>
        <v>Dylan^Fast^C-GPRN, C-FREE</v>
      </c>
      <c r="L116" s="12">
        <f>MATCH(email[[#This Row],[combine]],phone[[#All],[Combined]],0)</f>
        <v>219</v>
      </c>
    </row>
    <row r="117" spans="1:12" hidden="1" x14ac:dyDescent="0.25">
      <c r="A117">
        <v>295</v>
      </c>
      <c r="B117" t="s">
        <v>496</v>
      </c>
      <c r="C117" t="s">
        <v>497</v>
      </c>
      <c r="D117" t="s">
        <v>180</v>
      </c>
      <c r="E117" t="s">
        <v>498</v>
      </c>
      <c r="F117" t="s">
        <v>499</v>
      </c>
      <c r="G117" t="s">
        <v>52</v>
      </c>
      <c r="H117" t="s">
        <v>500</v>
      </c>
      <c r="I117" t="s">
        <v>54</v>
      </c>
      <c r="J11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17" t="str">
        <f>email[[#This Row],[CONTACTFIRSTNAME]]&amp;"^"&amp;email[[#This Row],[CONTACTLASTNAME]]&amp;"^"&amp;email[[#This Row],[REGNBR]]</f>
        <v>John^Adams^N20TW</v>
      </c>
      <c r="L117" s="12">
        <f>MATCH(email[[#This Row],[combine]],phone[[#All],[Combined]],0)</f>
        <v>71</v>
      </c>
    </row>
    <row r="118" spans="1:12" hidden="1" x14ac:dyDescent="0.25">
      <c r="A118">
        <v>296</v>
      </c>
      <c r="B118" t="s">
        <v>501</v>
      </c>
      <c r="C118" t="s">
        <v>502</v>
      </c>
      <c r="D118" t="s">
        <v>36</v>
      </c>
      <c r="E118" t="s">
        <v>503</v>
      </c>
      <c r="F118" t="s">
        <v>495</v>
      </c>
      <c r="G118" t="s">
        <v>504</v>
      </c>
      <c r="H118" t="s">
        <v>505</v>
      </c>
      <c r="I118" t="s">
        <v>85</v>
      </c>
      <c r="J11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18" t="str">
        <f>email[[#This Row],[CONTACTFIRSTNAME]]&amp;"^"&amp;email[[#This Row],[CONTACTLASTNAME]]&amp;"^"&amp;email[[#This Row],[REGNBR]]</f>
        <v>Cecily^Kennedy^C-FREE</v>
      </c>
      <c r="L118" s="12">
        <f>MATCH("*"&amp;email[[#This Row],[Company]]&amp;"*",phone[[#All],[Company]],0)</f>
        <v>219</v>
      </c>
    </row>
    <row r="119" spans="1:12" hidden="1" x14ac:dyDescent="0.25">
      <c r="A119">
        <v>296</v>
      </c>
      <c r="C119" t="s">
        <v>502</v>
      </c>
      <c r="D119" t="s">
        <v>19</v>
      </c>
      <c r="E119" t="s">
        <v>503</v>
      </c>
      <c r="F119" t="s">
        <v>507</v>
      </c>
      <c r="G119" t="s">
        <v>508</v>
      </c>
      <c r="H119" t="s">
        <v>509</v>
      </c>
      <c r="I119" t="s">
        <v>156</v>
      </c>
      <c r="J11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19" t="str">
        <f>email[[#This Row],[CONTACTFIRSTNAME]]&amp;"^"&amp;email[[#This Row],[CONTACTLASTNAME]]&amp;"^"&amp;email[[#This Row],[REGNBR]]</f>
        <v>Rob^Croteau^C-FREE</v>
      </c>
      <c r="L119" s="12">
        <f>MATCH(email[[#This Row],[combine]],phone[[#All],[Combined]],0)</f>
        <v>221</v>
      </c>
    </row>
    <row r="120" spans="1:12" hidden="1" x14ac:dyDescent="0.25">
      <c r="A120">
        <v>298</v>
      </c>
      <c r="B120" t="s">
        <v>510</v>
      </c>
      <c r="C120" t="s">
        <v>511</v>
      </c>
      <c r="D120" t="s">
        <v>19</v>
      </c>
      <c r="E120" t="s">
        <v>512</v>
      </c>
      <c r="F120" t="s">
        <v>513</v>
      </c>
      <c r="G120" t="s">
        <v>514</v>
      </c>
      <c r="H120" t="s">
        <v>515</v>
      </c>
      <c r="I120" t="s">
        <v>516</v>
      </c>
      <c r="J12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4</v>
      </c>
      <c r="K120" t="str">
        <f>email[[#This Row],[CONTACTFIRSTNAME]]&amp;"^"&amp;email[[#This Row],[CONTACTLASTNAME]]&amp;"^"&amp;email[[#This Row],[REGNBR]]</f>
        <v>Gary^Hendrickson^N876GH</v>
      </c>
      <c r="L120" s="12">
        <f>MATCH("*"&amp;email[[#This Row],[Company]]&amp;"*",phone[[#All],[Company]],0)</f>
        <v>155</v>
      </c>
    </row>
    <row r="121" spans="1:12" hidden="1" x14ac:dyDescent="0.25">
      <c r="A121">
        <v>298</v>
      </c>
      <c r="B121" t="s">
        <v>517</v>
      </c>
      <c r="C121" t="s">
        <v>511</v>
      </c>
      <c r="D121" t="s">
        <v>36</v>
      </c>
      <c r="E121" t="s">
        <v>512</v>
      </c>
      <c r="F121" t="s">
        <v>513</v>
      </c>
      <c r="G121" t="s">
        <v>518</v>
      </c>
      <c r="H121" t="s">
        <v>519</v>
      </c>
      <c r="I121" t="s">
        <v>85</v>
      </c>
      <c r="J12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121" t="str">
        <f>email[[#This Row],[CONTACTFIRSTNAME]]&amp;"^"&amp;email[[#This Row],[CONTACTLASTNAME]]&amp;"^"&amp;email[[#This Row],[REGNBR]]</f>
        <v>Lesmore^Samuels^N876GH</v>
      </c>
      <c r="L121" s="12">
        <f>MATCH(email[[#This Row],[combine]],phone[[#All],[Combined]],0)</f>
        <v>155</v>
      </c>
    </row>
    <row r="122" spans="1:12" hidden="1" x14ac:dyDescent="0.25">
      <c r="A122">
        <v>299</v>
      </c>
      <c r="B122" t="s">
        <v>520</v>
      </c>
      <c r="C122" t="s">
        <v>521</v>
      </c>
      <c r="D122" t="s">
        <v>43</v>
      </c>
      <c r="E122" t="s">
        <v>522</v>
      </c>
      <c r="F122" t="s">
        <v>523</v>
      </c>
      <c r="G122" t="s">
        <v>26</v>
      </c>
      <c r="H122" t="s">
        <v>26</v>
      </c>
      <c r="I122" t="s">
        <v>26</v>
      </c>
      <c r="J12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22" t="str">
        <f>email[[#This Row],[CONTACTFIRSTNAME]]&amp;"^"&amp;email[[#This Row],[CONTACTLASTNAME]]&amp;"^"&amp;email[[#This Row],[REGNBR]]</f>
        <v>^^N922LR</v>
      </c>
      <c r="L122" s="12">
        <f>MATCH("*"&amp;email[[#This Row],[Company]]&amp;"*",phone[[#All],[Company]],0)</f>
        <v>224</v>
      </c>
    </row>
    <row r="123" spans="1:12" hidden="1" x14ac:dyDescent="0.25">
      <c r="A123">
        <v>299</v>
      </c>
      <c r="B123" t="s">
        <v>524</v>
      </c>
      <c r="C123" t="s">
        <v>521</v>
      </c>
      <c r="D123" t="s">
        <v>43</v>
      </c>
      <c r="E123" t="s">
        <v>522</v>
      </c>
      <c r="F123" t="s">
        <v>523</v>
      </c>
      <c r="G123" t="s">
        <v>525</v>
      </c>
      <c r="H123" t="s">
        <v>526</v>
      </c>
      <c r="I123" t="s">
        <v>527</v>
      </c>
      <c r="J12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23" t="str">
        <f>email[[#This Row],[CONTACTFIRSTNAME]]&amp;"^"&amp;email[[#This Row],[CONTACTLASTNAME]]&amp;"^"&amp;email[[#This Row],[REGNBR]]</f>
        <v>Jay^Vidlak^N922LR</v>
      </c>
      <c r="L123" s="12">
        <f>MATCH(email[[#This Row],[combine]],phone[[#All],[Combined]],0)</f>
        <v>224</v>
      </c>
    </row>
    <row r="124" spans="1:12" hidden="1" x14ac:dyDescent="0.25">
      <c r="A124">
        <v>299</v>
      </c>
      <c r="B124" t="s">
        <v>528</v>
      </c>
      <c r="C124" t="s">
        <v>521</v>
      </c>
      <c r="D124" t="s">
        <v>19</v>
      </c>
      <c r="E124" t="s">
        <v>522</v>
      </c>
      <c r="F124" t="s">
        <v>529</v>
      </c>
      <c r="G124" t="s">
        <v>530</v>
      </c>
      <c r="H124" t="s">
        <v>531</v>
      </c>
      <c r="I124" t="s">
        <v>54</v>
      </c>
      <c r="J12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24" t="str">
        <f>email[[#This Row],[CONTACTFIRSTNAME]]&amp;"^"&amp;email[[#This Row],[CONTACTLASTNAME]]&amp;"^"&amp;email[[#This Row],[REGNBR]]</f>
        <v>Saher^Rizk^N922LR</v>
      </c>
      <c r="L124" s="12">
        <f>MATCH(email[[#This Row],[combine]],phone[[#All],[Combined]],0)</f>
        <v>223</v>
      </c>
    </row>
    <row r="125" spans="1:12" hidden="1" x14ac:dyDescent="0.25">
      <c r="A125">
        <v>300</v>
      </c>
      <c r="B125" t="s">
        <v>532</v>
      </c>
      <c r="C125" t="s">
        <v>533</v>
      </c>
      <c r="D125" t="s">
        <v>19</v>
      </c>
      <c r="E125" t="s">
        <v>534</v>
      </c>
      <c r="F125" t="s">
        <v>535</v>
      </c>
      <c r="G125" t="s">
        <v>536</v>
      </c>
      <c r="H125" t="s">
        <v>537</v>
      </c>
      <c r="I125" t="s">
        <v>538</v>
      </c>
      <c r="J12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soft</v>
      </c>
      <c r="K125" t="str">
        <f>email[[#This Row],[CONTACTFIRSTNAME]]&amp;"^"&amp;email[[#This Row],[CONTACTLASTNAME]]&amp;"^"&amp;email[[#This Row],[REGNBR]]</f>
        <v>Scott^Stevenson^C-FKAI</v>
      </c>
      <c r="L125" s="12">
        <f>MATCH(email[[#This Row],[combine]],phone[[#All],[Combined]],0)</f>
        <v>252</v>
      </c>
    </row>
    <row r="126" spans="1:12" hidden="1" x14ac:dyDescent="0.25">
      <c r="A126">
        <v>301</v>
      </c>
      <c r="B126" t="s">
        <v>539</v>
      </c>
      <c r="C126" t="s">
        <v>540</v>
      </c>
      <c r="D126" t="s">
        <v>36</v>
      </c>
      <c r="E126" t="s">
        <v>541</v>
      </c>
      <c r="F126" t="s">
        <v>542</v>
      </c>
      <c r="G126" t="s">
        <v>543</v>
      </c>
      <c r="H126" t="s">
        <v>544</v>
      </c>
      <c r="I126" t="s">
        <v>85</v>
      </c>
      <c r="J12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26" t="str">
        <f>email[[#This Row],[CONTACTFIRSTNAME]]&amp;"^"&amp;email[[#This Row],[CONTACTLASTNAME]]&amp;"^"&amp;email[[#This Row],[REGNBR]]</f>
        <v>Pedro Javier^Sole Jacques^PP-ESV</v>
      </c>
      <c r="L126" s="12">
        <f>MATCH(email[[#This Row],[combine]],phone[[#All],[Combined]],0)</f>
        <v>162</v>
      </c>
    </row>
    <row r="127" spans="1:12" hidden="1" x14ac:dyDescent="0.25">
      <c r="A127">
        <v>302</v>
      </c>
      <c r="B127" t="s">
        <v>545</v>
      </c>
      <c r="C127" t="s">
        <v>546</v>
      </c>
      <c r="D127" t="s">
        <v>57</v>
      </c>
      <c r="E127" t="s">
        <v>547</v>
      </c>
      <c r="F127" t="s">
        <v>548</v>
      </c>
      <c r="G127" t="s">
        <v>549</v>
      </c>
      <c r="H127" t="s">
        <v>550</v>
      </c>
      <c r="I127" t="s">
        <v>551</v>
      </c>
      <c r="J12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27" t="str">
        <f>email[[#This Row],[CONTACTFIRSTNAME]]&amp;"^"&amp;email[[#This Row],[CONTACTLASTNAME]]&amp;"^"&amp;email[[#This Row],[REGNBR]]</f>
        <v>Ronald^Johnson^N730GA</v>
      </c>
      <c r="L127" s="12">
        <f>MATCH(email[[#This Row],[combine]],phone[[#All],[Combined]],0)</f>
        <v>227</v>
      </c>
    </row>
    <row r="128" spans="1:12" hidden="1" x14ac:dyDescent="0.25">
      <c r="A128">
        <v>303</v>
      </c>
      <c r="B128" t="s">
        <v>552</v>
      </c>
      <c r="C128" t="s">
        <v>553</v>
      </c>
      <c r="D128" t="s">
        <v>19</v>
      </c>
      <c r="E128" t="s">
        <v>554</v>
      </c>
      <c r="F128" t="s">
        <v>555</v>
      </c>
      <c r="G128" t="s">
        <v>556</v>
      </c>
      <c r="H128" t="s">
        <v>557</v>
      </c>
      <c r="I128" t="s">
        <v>558</v>
      </c>
      <c r="J12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28" t="str">
        <f>email[[#This Row],[CONTACTFIRSTNAME]]&amp;"^"&amp;email[[#This Row],[CONTACTLASTNAME]]&amp;"^"&amp;email[[#This Row],[REGNBR]]</f>
        <v>Lawrence^Cooper^N13WF</v>
      </c>
      <c r="L128" s="12">
        <f>MATCH(email[[#This Row],[combine]],phone[[#All],[Combined]],0)</f>
        <v>229</v>
      </c>
    </row>
    <row r="129" spans="1:12" hidden="1" x14ac:dyDescent="0.25">
      <c r="A129">
        <v>304</v>
      </c>
      <c r="B129" t="s">
        <v>559</v>
      </c>
      <c r="C129" t="s">
        <v>560</v>
      </c>
      <c r="D129" t="s">
        <v>29</v>
      </c>
      <c r="E129" t="s">
        <v>561</v>
      </c>
      <c r="F129" t="s">
        <v>562</v>
      </c>
      <c r="G129" t="s">
        <v>26</v>
      </c>
      <c r="H129" t="s">
        <v>26</v>
      </c>
      <c r="I129" t="s">
        <v>26</v>
      </c>
      <c r="J12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29" t="str">
        <f>email[[#This Row],[CONTACTFIRSTNAME]]&amp;"^"&amp;email[[#This Row],[CONTACTLASTNAME]]&amp;"^"&amp;email[[#This Row],[REGNBR]]</f>
        <v>^^PR-CBA</v>
      </c>
      <c r="L129" s="12">
        <f>MATCH("*"&amp;email[[#This Row],[Company]]&amp;"*",phone[[#All],[Company]],0)</f>
        <v>168</v>
      </c>
    </row>
    <row r="130" spans="1:12" hidden="1" x14ac:dyDescent="0.25">
      <c r="A130">
        <v>305</v>
      </c>
      <c r="B130" t="s">
        <v>563</v>
      </c>
      <c r="C130" t="s">
        <v>564</v>
      </c>
      <c r="D130" t="s">
        <v>19</v>
      </c>
      <c r="E130" t="s">
        <v>565</v>
      </c>
      <c r="F130" t="s">
        <v>566</v>
      </c>
      <c r="G130" t="s">
        <v>567</v>
      </c>
      <c r="H130" t="s">
        <v>568</v>
      </c>
      <c r="I130" t="s">
        <v>26</v>
      </c>
      <c r="J13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30" t="str">
        <f>email[[#This Row],[CONTACTFIRSTNAME]]&amp;"^"&amp;email[[#This Row],[CONTACTLASTNAME]]&amp;"^"&amp;email[[#This Row],[REGNBR]]</f>
        <v>Todd^Carlson^N390KX</v>
      </c>
      <c r="L130" s="12">
        <f>MATCH(email[[#This Row],[combine]],phone[[#All],[Combined]],0)</f>
        <v>230</v>
      </c>
    </row>
    <row r="131" spans="1:12" hidden="1" x14ac:dyDescent="0.25">
      <c r="A131">
        <v>306</v>
      </c>
      <c r="B131" t="s">
        <v>569</v>
      </c>
      <c r="C131" t="s">
        <v>570</v>
      </c>
      <c r="D131" t="s">
        <v>29</v>
      </c>
      <c r="E131" t="s">
        <v>571</v>
      </c>
      <c r="F131" t="s">
        <v>572</v>
      </c>
      <c r="G131" t="s">
        <v>26</v>
      </c>
      <c r="H131" t="s">
        <v>26</v>
      </c>
      <c r="I131" t="s">
        <v>26</v>
      </c>
      <c r="J13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31" t="str">
        <f>email[[#This Row],[CONTACTFIRSTNAME]]&amp;"^"&amp;email[[#This Row],[CONTACTLASTNAME]]&amp;"^"&amp;email[[#This Row],[REGNBR]]</f>
        <v>^^N508RP</v>
      </c>
      <c r="L131" s="12">
        <f>MATCH("*"&amp;email[[#This Row],[Company]]&amp;"*",phone[[#All],[Company]],0)</f>
        <v>231</v>
      </c>
    </row>
    <row r="132" spans="1:12" hidden="1" x14ac:dyDescent="0.25">
      <c r="A132">
        <v>306</v>
      </c>
      <c r="B132" t="s">
        <v>573</v>
      </c>
      <c r="C132" t="s">
        <v>570</v>
      </c>
      <c r="D132" t="s">
        <v>29</v>
      </c>
      <c r="E132" t="s">
        <v>571</v>
      </c>
      <c r="F132" t="s">
        <v>572</v>
      </c>
      <c r="G132" t="s">
        <v>574</v>
      </c>
      <c r="H132" t="s">
        <v>575</v>
      </c>
      <c r="I132" t="s">
        <v>430</v>
      </c>
      <c r="J13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32" t="str">
        <f>email[[#This Row],[CONTACTFIRSTNAME]]&amp;"^"&amp;email[[#This Row],[CONTACTLASTNAME]]&amp;"^"&amp;email[[#This Row],[REGNBR]]</f>
        <v>Stacey^Hatch^N508RP</v>
      </c>
      <c r="L132" s="12">
        <f>MATCH(email[[#This Row],[combine]],phone[[#All],[Combined]],0)</f>
        <v>231</v>
      </c>
    </row>
    <row r="133" spans="1:12" hidden="1" x14ac:dyDescent="0.25">
      <c r="A133">
        <v>309</v>
      </c>
      <c r="B133" t="s">
        <v>576</v>
      </c>
      <c r="C133" t="s">
        <v>577</v>
      </c>
      <c r="D133" t="s">
        <v>19</v>
      </c>
      <c r="E133" t="s">
        <v>578</v>
      </c>
      <c r="F133" t="s">
        <v>579</v>
      </c>
      <c r="G133" t="s">
        <v>580</v>
      </c>
      <c r="H133" t="s">
        <v>581</v>
      </c>
      <c r="I133" t="s">
        <v>582</v>
      </c>
      <c r="J13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26</v>
      </c>
      <c r="K133" t="str">
        <f>email[[#This Row],[CONTACTFIRSTNAME]]&amp;"^"&amp;email[[#This Row],[CONTACTLASTNAME]]&amp;"^"&amp;email[[#This Row],[REGNBR]]</f>
        <v>Michael^Himes^N116NC</v>
      </c>
      <c r="L133" s="12">
        <f>MATCH(email[[#This Row],[combine]],phone[[#All],[Combined]],0)</f>
        <v>81</v>
      </c>
    </row>
    <row r="134" spans="1:12" hidden="1" x14ac:dyDescent="0.25">
      <c r="A134">
        <v>311</v>
      </c>
      <c r="B134" t="s">
        <v>583</v>
      </c>
      <c r="C134" t="s">
        <v>584</v>
      </c>
      <c r="D134" t="s">
        <v>43</v>
      </c>
      <c r="E134" t="s">
        <v>585</v>
      </c>
      <c r="F134" t="s">
        <v>586</v>
      </c>
      <c r="G134" t="s">
        <v>26</v>
      </c>
      <c r="H134" t="s">
        <v>26</v>
      </c>
      <c r="I134" t="s">
        <v>26</v>
      </c>
      <c r="J13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34" t="str">
        <f>email[[#This Row],[CONTACTFIRSTNAME]]&amp;"^"&amp;email[[#This Row],[CONTACTLASTNAME]]&amp;"^"&amp;email[[#This Row],[REGNBR]]</f>
        <v>^^C-GGGT</v>
      </c>
      <c r="L134" s="12">
        <f>MATCH("*"&amp;email[[#This Row],[Company]]&amp;"*",phone[[#All],[Company]],0)</f>
        <v>233</v>
      </c>
    </row>
    <row r="135" spans="1:12" hidden="1" x14ac:dyDescent="0.25">
      <c r="A135">
        <v>311</v>
      </c>
      <c r="B135" t="s">
        <v>587</v>
      </c>
      <c r="C135" t="s">
        <v>584</v>
      </c>
      <c r="D135" t="s">
        <v>43</v>
      </c>
      <c r="E135" t="s">
        <v>585</v>
      </c>
      <c r="F135" t="s">
        <v>586</v>
      </c>
      <c r="G135" t="s">
        <v>588</v>
      </c>
      <c r="H135" t="s">
        <v>589</v>
      </c>
      <c r="I135" t="s">
        <v>185</v>
      </c>
      <c r="J13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35" t="str">
        <f>email[[#This Row],[CONTACTFIRSTNAME]]&amp;"^"&amp;email[[#This Row],[CONTACTLASTNAME]]&amp;"^"&amp;email[[#This Row],[REGNBR]]</f>
        <v>Nickolaus^Erb^C-GGGT</v>
      </c>
      <c r="L135" s="12">
        <f>MATCH(email[[#This Row],[combine]],phone[[#All],[Combined]],0)</f>
        <v>233</v>
      </c>
    </row>
    <row r="136" spans="1:12" hidden="1" x14ac:dyDescent="0.25">
      <c r="A136">
        <v>312</v>
      </c>
      <c r="B136" t="s">
        <v>590</v>
      </c>
      <c r="C136" t="s">
        <v>591</v>
      </c>
      <c r="D136" t="s">
        <v>43</v>
      </c>
      <c r="E136" t="s">
        <v>592</v>
      </c>
      <c r="F136" t="s">
        <v>593</v>
      </c>
      <c r="G136" t="s">
        <v>26</v>
      </c>
      <c r="H136" t="s">
        <v>26</v>
      </c>
      <c r="I136" t="s">
        <v>26</v>
      </c>
      <c r="J13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36" t="str">
        <f>email[[#This Row],[CONTACTFIRSTNAME]]&amp;"^"&amp;email[[#This Row],[CONTACTLASTNAME]]&amp;"^"&amp;email[[#This Row],[REGNBR]]</f>
        <v>^^YV3119</v>
      </c>
      <c r="L136" s="12">
        <f>MATCH("*"&amp;email[[#This Row],[Company]]&amp;"*",phone[[#All],[Company]],0)</f>
        <v>178</v>
      </c>
    </row>
    <row r="137" spans="1:12" hidden="1" x14ac:dyDescent="0.25">
      <c r="A137">
        <v>312</v>
      </c>
      <c r="B137" t="s">
        <v>594</v>
      </c>
      <c r="C137" t="s">
        <v>591</v>
      </c>
      <c r="D137" t="s">
        <v>43</v>
      </c>
      <c r="E137" t="s">
        <v>592</v>
      </c>
      <c r="F137" t="s">
        <v>593</v>
      </c>
      <c r="G137" t="s">
        <v>595</v>
      </c>
      <c r="H137" t="s">
        <v>596</v>
      </c>
      <c r="I137" t="s">
        <v>24</v>
      </c>
      <c r="J13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37" t="str">
        <f>email[[#This Row],[CONTACTFIRSTNAME]]&amp;"^"&amp;email[[#This Row],[CONTACTLASTNAME]]&amp;"^"&amp;email[[#This Row],[REGNBR]]</f>
        <v>Miguel^Benatar^YV3119</v>
      </c>
      <c r="L137" s="12">
        <f>MATCH(email[[#This Row],[combine]],phone[[#All],[Combined]],0)</f>
        <v>178</v>
      </c>
    </row>
    <row r="138" spans="1:12" hidden="1" x14ac:dyDescent="0.25">
      <c r="A138">
        <v>313</v>
      </c>
      <c r="B138" t="s">
        <v>597</v>
      </c>
      <c r="C138" t="s">
        <v>598</v>
      </c>
      <c r="D138" t="s">
        <v>29</v>
      </c>
      <c r="E138" t="s">
        <v>599</v>
      </c>
      <c r="F138" t="s">
        <v>600</v>
      </c>
      <c r="G138" t="s">
        <v>26</v>
      </c>
      <c r="H138" t="s">
        <v>26</v>
      </c>
      <c r="I138" t="s">
        <v>26</v>
      </c>
      <c r="J13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soft</v>
      </c>
      <c r="K138" t="str">
        <f>email[[#This Row],[CONTACTFIRSTNAME]]&amp;"^"&amp;email[[#This Row],[CONTACTLASTNAME]]&amp;"^"&amp;email[[#This Row],[REGNBR]]</f>
        <v>^^TP-08, XC-LOI</v>
      </c>
      <c r="L138" s="12">
        <f>MATCH("*"&amp;email[[#This Row],[Company]]&amp;"*",phone[[#All],[Company]],0)</f>
        <v>180</v>
      </c>
    </row>
    <row r="139" spans="1:12" hidden="1" x14ac:dyDescent="0.25">
      <c r="A139">
        <v>315</v>
      </c>
      <c r="B139" t="s">
        <v>601</v>
      </c>
      <c r="C139" t="s">
        <v>602</v>
      </c>
      <c r="D139" t="s">
        <v>603</v>
      </c>
      <c r="E139" t="s">
        <v>604</v>
      </c>
      <c r="F139" t="s">
        <v>605</v>
      </c>
      <c r="G139" t="s">
        <v>26</v>
      </c>
      <c r="H139" t="s">
        <v>26</v>
      </c>
      <c r="I139" t="s">
        <v>26</v>
      </c>
      <c r="J13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39" t="str">
        <f>email[[#This Row],[CONTACTFIRSTNAME]]&amp;"^"&amp;email[[#This Row],[CONTACTLASTNAME]]&amp;"^"&amp;email[[#This Row],[REGNBR]]</f>
        <v>^^RP-C8150</v>
      </c>
      <c r="L139" s="12">
        <f>MATCH("*"&amp;email[[#This Row],[Company]]&amp;"*",phone[[#All],[Company]],0)</f>
        <v>238</v>
      </c>
    </row>
    <row r="140" spans="1:12" hidden="1" x14ac:dyDescent="0.25">
      <c r="A140">
        <v>315</v>
      </c>
      <c r="B140" t="s">
        <v>606</v>
      </c>
      <c r="C140" t="s">
        <v>602</v>
      </c>
      <c r="D140" t="s">
        <v>607</v>
      </c>
      <c r="E140" t="s">
        <v>604</v>
      </c>
      <c r="F140" t="s">
        <v>605</v>
      </c>
      <c r="G140" t="s">
        <v>320</v>
      </c>
      <c r="H140" t="s">
        <v>608</v>
      </c>
      <c r="I140" t="s">
        <v>185</v>
      </c>
      <c r="J14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7</v>
      </c>
      <c r="K140" t="str">
        <f>email[[#This Row],[CONTACTFIRSTNAME]]&amp;"^"&amp;email[[#This Row],[CONTACTLASTNAME]]&amp;"^"&amp;email[[#This Row],[REGNBR]]</f>
        <v>Peter^Rodriguez^RP-C8150</v>
      </c>
      <c r="L140" s="12">
        <f>MATCH("*"&amp;email[[#This Row],[Company]]&amp;"*",phone[[#All],[Company]],0)</f>
        <v>238</v>
      </c>
    </row>
    <row r="141" spans="1:12" hidden="1" x14ac:dyDescent="0.25">
      <c r="A141">
        <v>318</v>
      </c>
      <c r="B141" t="s">
        <v>609</v>
      </c>
      <c r="C141" t="s">
        <v>610</v>
      </c>
      <c r="D141" t="s">
        <v>11</v>
      </c>
      <c r="E141" t="s">
        <v>611</v>
      </c>
      <c r="F141" t="s">
        <v>612</v>
      </c>
      <c r="G141" t="s">
        <v>613</v>
      </c>
      <c r="H141" t="s">
        <v>614</v>
      </c>
      <c r="I141" t="s">
        <v>62</v>
      </c>
      <c r="J14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41" t="str">
        <f>email[[#This Row],[CONTACTFIRSTNAME]]&amp;"^"&amp;email[[#This Row],[CONTACTLASTNAME]]&amp;"^"&amp;email[[#This Row],[REGNBR]]</f>
        <v>Sunil^Kumar^VT-KZN</v>
      </c>
      <c r="L141" s="12">
        <f>MATCH(email[[#This Row],[combine]],phone[[#All],[Combined]],0)</f>
        <v>184</v>
      </c>
    </row>
    <row r="142" spans="1:12" hidden="1" x14ac:dyDescent="0.25">
      <c r="A142">
        <v>320</v>
      </c>
      <c r="B142" t="s">
        <v>615</v>
      </c>
      <c r="C142" t="s">
        <v>616</v>
      </c>
      <c r="D142" t="s">
        <v>19</v>
      </c>
      <c r="E142" t="s">
        <v>617</v>
      </c>
      <c r="F142" t="s">
        <v>618</v>
      </c>
      <c r="G142" t="s">
        <v>393</v>
      </c>
      <c r="H142" t="s">
        <v>619</v>
      </c>
      <c r="I142" t="s">
        <v>24</v>
      </c>
      <c r="J14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42" t="str">
        <f>email[[#This Row],[CONTACTFIRSTNAME]]&amp;"^"&amp;email[[#This Row],[CONTACTLASTNAME]]&amp;"^"&amp;email[[#This Row],[REGNBR]]</f>
        <v>Daniel^Jones^N23EW</v>
      </c>
      <c r="L142" s="12">
        <f>MATCH(email[[#This Row],[combine]],phone[[#All],[Combined]],0)</f>
        <v>234</v>
      </c>
    </row>
    <row r="143" spans="1:12" hidden="1" x14ac:dyDescent="0.25">
      <c r="A143">
        <v>321</v>
      </c>
      <c r="B143" t="s">
        <v>620</v>
      </c>
      <c r="C143" t="s">
        <v>621</v>
      </c>
      <c r="D143" t="s">
        <v>36</v>
      </c>
      <c r="E143" t="s">
        <v>622</v>
      </c>
      <c r="F143" t="s">
        <v>623</v>
      </c>
      <c r="G143" t="s">
        <v>97</v>
      </c>
      <c r="H143" t="s">
        <v>624</v>
      </c>
      <c r="I143" t="s">
        <v>625</v>
      </c>
      <c r="J14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43" t="str">
        <f>email[[#This Row],[CONTACTFIRSTNAME]]&amp;"^"&amp;email[[#This Row],[CONTACTLASTNAME]]&amp;"^"&amp;email[[#This Row],[REGNBR]]</f>
        <v>Ricardo^Gonzalez^N123QU</v>
      </c>
      <c r="L143" s="12">
        <f>MATCH(email[[#This Row],[combine]],phone[[#All],[Combined]],0)</f>
        <v>187</v>
      </c>
    </row>
    <row r="144" spans="1:12" hidden="1" x14ac:dyDescent="0.25">
      <c r="A144">
        <v>322</v>
      </c>
      <c r="B144" t="s">
        <v>626</v>
      </c>
      <c r="C144" t="s">
        <v>627</v>
      </c>
      <c r="D144" t="s">
        <v>19</v>
      </c>
      <c r="E144" t="s">
        <v>628</v>
      </c>
      <c r="F144" t="s">
        <v>629</v>
      </c>
      <c r="G144" t="s">
        <v>630</v>
      </c>
      <c r="H144" t="s">
        <v>631</v>
      </c>
      <c r="I144" t="s">
        <v>26</v>
      </c>
      <c r="J14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44" t="str">
        <f>email[[#This Row],[CONTACTFIRSTNAME]]&amp;"^"&amp;email[[#This Row],[CONTACTLASTNAME]]&amp;"^"&amp;email[[#This Row],[REGNBR]]</f>
        <v>Randy^Okland^N6950C</v>
      </c>
      <c r="L144" s="12">
        <f>MATCH(email[[#This Row],[combine]],phone[[#All],[Combined]],0)</f>
        <v>237</v>
      </c>
    </row>
    <row r="145" spans="1:12" hidden="1" x14ac:dyDescent="0.25">
      <c r="A145">
        <v>323</v>
      </c>
      <c r="B145" t="s">
        <v>632</v>
      </c>
      <c r="C145" t="s">
        <v>633</v>
      </c>
      <c r="D145" t="s">
        <v>19</v>
      </c>
      <c r="E145" t="s">
        <v>634</v>
      </c>
      <c r="F145" t="s">
        <v>635</v>
      </c>
      <c r="G145" t="s">
        <v>636</v>
      </c>
      <c r="H145" t="s">
        <v>550</v>
      </c>
      <c r="I145" t="s">
        <v>527</v>
      </c>
      <c r="J14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45" t="str">
        <f>email[[#This Row],[CONTACTFIRSTNAME]]&amp;"^"&amp;email[[#This Row],[CONTACTLASTNAME]]&amp;"^"&amp;email[[#This Row],[REGNBR]]</f>
        <v>Luci^Johnson^N12WF</v>
      </c>
      <c r="L145" s="12">
        <f>MATCH(email[[#This Row],[combine]],phone[[#All],[Combined]],0)</f>
        <v>240</v>
      </c>
    </row>
    <row r="146" spans="1:12" hidden="1" x14ac:dyDescent="0.25">
      <c r="A146">
        <v>324</v>
      </c>
      <c r="B146" t="s">
        <v>637</v>
      </c>
      <c r="C146" t="s">
        <v>638</v>
      </c>
      <c r="D146" t="s">
        <v>639</v>
      </c>
      <c r="E146" t="s">
        <v>640</v>
      </c>
      <c r="F146" t="s">
        <v>641</v>
      </c>
      <c r="G146" t="s">
        <v>642</v>
      </c>
      <c r="H146" t="s">
        <v>643</v>
      </c>
      <c r="I146" t="s">
        <v>441</v>
      </c>
      <c r="J14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146" t="str">
        <f>email[[#This Row],[CONTACTFIRSTNAME]]&amp;"^"&amp;email[[#This Row],[CONTACTLASTNAME]]&amp;"^"&amp;email[[#This Row],[REGNBR]]</f>
        <v>Chuck^Eaves^N1ED</v>
      </c>
      <c r="L146" s="12">
        <f>MATCH(email[[#This Row],[combine]],phone[[#All],[Combined]],0)</f>
        <v>84</v>
      </c>
    </row>
    <row r="147" spans="1:12" hidden="1" x14ac:dyDescent="0.25">
      <c r="A147">
        <v>325</v>
      </c>
      <c r="B147" t="s">
        <v>644</v>
      </c>
      <c r="C147" t="s">
        <v>645</v>
      </c>
      <c r="D147" t="s">
        <v>43</v>
      </c>
      <c r="E147" t="s">
        <v>646</v>
      </c>
      <c r="F147" t="s">
        <v>647</v>
      </c>
      <c r="G147" t="s">
        <v>26</v>
      </c>
      <c r="H147" t="s">
        <v>26</v>
      </c>
      <c r="I147" t="s">
        <v>26</v>
      </c>
      <c r="J14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47" t="str">
        <f>email[[#This Row],[CONTACTFIRSTNAME]]&amp;"^"&amp;email[[#This Row],[CONTACTLASTNAME]]&amp;"^"&amp;email[[#This Row],[REGNBR]]</f>
        <v>^^C-GWQM</v>
      </c>
      <c r="L147" s="12">
        <f>MATCH("*"&amp;email[[#This Row],[Company]]&amp;"*",phone[[#All],[Company]],0)</f>
        <v>242</v>
      </c>
    </row>
    <row r="148" spans="1:12" hidden="1" x14ac:dyDescent="0.25">
      <c r="A148">
        <v>325</v>
      </c>
      <c r="B148" t="s">
        <v>648</v>
      </c>
      <c r="C148" t="s">
        <v>645</v>
      </c>
      <c r="D148" t="s">
        <v>43</v>
      </c>
      <c r="E148" t="s">
        <v>646</v>
      </c>
      <c r="F148" t="s">
        <v>647</v>
      </c>
      <c r="G148" t="s">
        <v>649</v>
      </c>
      <c r="H148" t="s">
        <v>650</v>
      </c>
      <c r="I148" t="s">
        <v>185</v>
      </c>
      <c r="J14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48" t="str">
        <f>email[[#This Row],[CONTACTFIRSTNAME]]&amp;"^"&amp;email[[#This Row],[CONTACTLASTNAME]]&amp;"^"&amp;email[[#This Row],[REGNBR]]</f>
        <v>Philip^Babbitt^C-GWQM</v>
      </c>
      <c r="L148" s="12">
        <f>MATCH(email[[#This Row],[combine]],phone[[#All],[Combined]],0)</f>
        <v>242</v>
      </c>
    </row>
    <row r="149" spans="1:12" hidden="1" x14ac:dyDescent="0.25">
      <c r="A149">
        <v>326</v>
      </c>
      <c r="B149" t="s">
        <v>651</v>
      </c>
      <c r="C149" t="s">
        <v>652</v>
      </c>
      <c r="D149" t="s">
        <v>19</v>
      </c>
      <c r="E149" t="s">
        <v>653</v>
      </c>
      <c r="F149" t="s">
        <v>654</v>
      </c>
      <c r="G149" t="s">
        <v>655</v>
      </c>
      <c r="H149" t="s">
        <v>656</v>
      </c>
      <c r="I149" t="s">
        <v>26</v>
      </c>
      <c r="J14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soft</v>
      </c>
      <c r="K149" t="str">
        <f>email[[#This Row],[CONTACTFIRSTNAME]]&amp;"^"&amp;email[[#This Row],[CONTACTLASTNAME]]&amp;"^"&amp;email[[#This Row],[REGNBR]]</f>
        <v>Zlata^Golovii^T7-DSD</v>
      </c>
      <c r="L149" s="12">
        <f>MATCH(email[[#This Row],[combine]],phone[[#All],[Combined]],0)</f>
        <v>198</v>
      </c>
    </row>
    <row r="150" spans="1:12" hidden="1" x14ac:dyDescent="0.25">
      <c r="A150">
        <v>326</v>
      </c>
      <c r="B150" t="s">
        <v>657</v>
      </c>
      <c r="C150" t="s">
        <v>652</v>
      </c>
      <c r="D150" t="s">
        <v>213</v>
      </c>
      <c r="E150" t="s">
        <v>653</v>
      </c>
      <c r="F150" t="s">
        <v>658</v>
      </c>
      <c r="G150" t="s">
        <v>1151</v>
      </c>
      <c r="H150" t="s">
        <v>1152</v>
      </c>
      <c r="I150" t="s">
        <v>26</v>
      </c>
      <c r="J15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50" t="str">
        <f>email[[#This Row],[CONTACTFIRSTNAME]]&amp;"^"&amp;email[[#This Row],[CONTACTLASTNAME]]&amp;"^"&amp;email[[#This Row],[REGNBR]]</f>
        <v>Dmitriy^Avanesov^T7-DSD</v>
      </c>
      <c r="L150" s="12">
        <f>MATCH(email[[#This Row],[combine]],phone[[#All],[Combined]],0)</f>
        <v>200</v>
      </c>
    </row>
    <row r="151" spans="1:12" hidden="1" x14ac:dyDescent="0.25">
      <c r="A151" s="12">
        <v>400</v>
      </c>
      <c r="B151" s="13" t="s">
        <v>2412</v>
      </c>
      <c r="D151" t="s">
        <v>2401</v>
      </c>
      <c r="E151" t="s">
        <v>494</v>
      </c>
      <c r="F151" t="s">
        <v>2012</v>
      </c>
      <c r="G151" t="s">
        <v>2190</v>
      </c>
      <c r="H151" t="s">
        <v>2191</v>
      </c>
      <c r="J15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1" t="str">
        <f>email[[#This Row],[CONTACTFIRSTNAME]]&amp;"^"&amp;email[[#This Row],[CONTACTLASTNAME]]&amp;"^"&amp;email[[#This Row],[REGNBR]]</f>
        <v>Dennis^Bourgouin^C-GPRN, C-FREE</v>
      </c>
      <c r="L151" s="12">
        <f>MATCH("*"&amp;email[[#This Row],[Company]]&amp;"*",phone[[#All],[Company]],0)</f>
        <v>94</v>
      </c>
    </row>
    <row r="152" spans="1:12" hidden="1" x14ac:dyDescent="0.25">
      <c r="A152" s="12">
        <v>401</v>
      </c>
      <c r="B152" t="s">
        <v>2346</v>
      </c>
      <c r="D152" t="s">
        <v>2401</v>
      </c>
      <c r="F152" t="s">
        <v>2013</v>
      </c>
      <c r="G152" t="s">
        <v>62</v>
      </c>
      <c r="H152" t="s">
        <v>2399</v>
      </c>
      <c r="J15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2" t="str">
        <f>email[[#This Row],[CONTACTFIRSTNAME]]&amp;"^"&amp;email[[#This Row],[CONTACTLASTNAME]]&amp;"^"&amp;email[[#This Row],[REGNBR]]</f>
        <v>Director^of Maintenance^</v>
      </c>
      <c r="L152" s="12">
        <f>MATCH("*"&amp;email[[#This Row],[Company]]&amp;"*",phone[[#All],[Company]],0)</f>
        <v>95</v>
      </c>
    </row>
    <row r="153" spans="1:12" hidden="1" x14ac:dyDescent="0.25">
      <c r="A153" s="12">
        <v>402</v>
      </c>
      <c r="B153" t="s">
        <v>2214</v>
      </c>
      <c r="D153" t="s">
        <v>2401</v>
      </c>
      <c r="F153" t="s">
        <v>2016</v>
      </c>
      <c r="G153" t="s">
        <v>62</v>
      </c>
      <c r="H153" t="s">
        <v>2399</v>
      </c>
      <c r="I153" t="s">
        <v>2212</v>
      </c>
      <c r="J15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3" t="str">
        <f>email[[#This Row],[CONTACTFIRSTNAME]]&amp;"^"&amp;email[[#This Row],[CONTACTLASTNAME]]&amp;"^"&amp;email[[#This Row],[REGNBR]]</f>
        <v>Director^of Maintenance^</v>
      </c>
      <c r="L153" s="12">
        <f>MATCH("*"&amp;email[[#This Row],[Company]]&amp;"*",phone[[#All],[Company]],0)</f>
        <v>51</v>
      </c>
    </row>
    <row r="154" spans="1:12" hidden="1" x14ac:dyDescent="0.25">
      <c r="A154" s="12">
        <v>403</v>
      </c>
      <c r="B154" t="s">
        <v>2071</v>
      </c>
      <c r="D154" t="s">
        <v>2401</v>
      </c>
      <c r="F154" t="s">
        <v>2073</v>
      </c>
      <c r="G154" t="s">
        <v>60</v>
      </c>
      <c r="H154" t="s">
        <v>2070</v>
      </c>
      <c r="I154" t="s">
        <v>2072</v>
      </c>
      <c r="J15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4" t="str">
        <f>email[[#This Row],[CONTACTFIRSTNAME]]&amp;"^"&amp;email[[#This Row],[CONTACTLASTNAME]]&amp;"^"&amp;email[[#This Row],[REGNBR]]</f>
        <v>Eduardo^Salgado Cruz^</v>
      </c>
      <c r="L154" s="12" t="e">
        <f>MATCH(email[[#This Row],[combine]],phone[[#All],[Combined]],0)</f>
        <v>#N/A</v>
      </c>
    </row>
    <row r="155" spans="1:12" hidden="1" x14ac:dyDescent="0.25">
      <c r="A155" s="12">
        <v>404</v>
      </c>
      <c r="B155" t="s">
        <v>2215</v>
      </c>
      <c r="D155" t="s">
        <v>2401</v>
      </c>
      <c r="F155" t="s">
        <v>2018</v>
      </c>
      <c r="G155" t="s">
        <v>2192</v>
      </c>
      <c r="H155" t="s">
        <v>1683</v>
      </c>
      <c r="J15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5" t="str">
        <f>email[[#This Row],[CONTACTFIRSTNAME]]&amp;"^"&amp;email[[#This Row],[CONTACTLASTNAME]]&amp;"^"&amp;email[[#This Row],[REGNBR]]</f>
        <v>Art^Thompson^</v>
      </c>
      <c r="L155" s="12" t="e">
        <f>MATCH(email[[#This Row],[combine]],phone[[#All],[Combined]],0)</f>
        <v>#N/A</v>
      </c>
    </row>
    <row r="156" spans="1:12" hidden="1" x14ac:dyDescent="0.25">
      <c r="A156" s="12">
        <v>405</v>
      </c>
      <c r="B156" t="s">
        <v>2216</v>
      </c>
      <c r="D156" t="s">
        <v>2401</v>
      </c>
      <c r="F156" t="s">
        <v>2019</v>
      </c>
      <c r="G156" t="s">
        <v>536</v>
      </c>
      <c r="H156" t="s">
        <v>2307</v>
      </c>
      <c r="I156" t="s">
        <v>2308</v>
      </c>
      <c r="J15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6" t="str">
        <f>email[[#This Row],[CONTACTFIRSTNAME]]&amp;"^"&amp;email[[#This Row],[CONTACTLASTNAME]]&amp;"^"&amp;email[[#This Row],[REGNBR]]</f>
        <v>Scott^Spoonemore^</v>
      </c>
      <c r="L156" s="12" t="e">
        <f>MATCH(email[[#This Row],[combine]],phone[[#All],[Combined]],0)</f>
        <v>#N/A</v>
      </c>
    </row>
    <row r="157" spans="1:12" hidden="1" x14ac:dyDescent="0.25">
      <c r="A157" s="12">
        <v>406</v>
      </c>
      <c r="B157" s="13" t="s">
        <v>2408</v>
      </c>
      <c r="D157" t="s">
        <v>2401</v>
      </c>
      <c r="F157" t="s">
        <v>2020</v>
      </c>
      <c r="G157" t="s">
        <v>2193</v>
      </c>
      <c r="H157" t="s">
        <v>2194</v>
      </c>
      <c r="I157" t="s">
        <v>1093</v>
      </c>
      <c r="J15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soft</v>
      </c>
      <c r="K157" t="str">
        <f>email[[#This Row],[CONTACTFIRSTNAME]]&amp;"^"&amp;email[[#This Row],[CONTACTLASTNAME]]&amp;"^"&amp;email[[#This Row],[REGNBR]]</f>
        <v>Edward^Leonard^</v>
      </c>
      <c r="L157" s="12" t="e">
        <f>MATCH(email[[#This Row],[combine]],phone[[#All],[Combined]],0)</f>
        <v>#N/A</v>
      </c>
    </row>
    <row r="158" spans="1:12" hidden="1" x14ac:dyDescent="0.25">
      <c r="A158" s="12">
        <v>407</v>
      </c>
      <c r="B158" t="s">
        <v>2217</v>
      </c>
      <c r="D158" t="s">
        <v>2401</v>
      </c>
      <c r="F158" t="s">
        <v>2023</v>
      </c>
      <c r="G158" t="s">
        <v>642</v>
      </c>
      <c r="H158" t="s">
        <v>2196</v>
      </c>
      <c r="I158" t="s">
        <v>24</v>
      </c>
      <c r="J15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3</v>
      </c>
      <c r="K158" t="str">
        <f>email[[#This Row],[CONTACTFIRSTNAME]]&amp;"^"&amp;email[[#This Row],[CONTACTLASTNAME]]&amp;"^"&amp;email[[#This Row],[REGNBR]]</f>
        <v>Chuck^Kegley^</v>
      </c>
      <c r="L158" s="12" t="e">
        <f>MATCH(email[[#This Row],[combine]],phone[[#All],[Combined]],0)</f>
        <v>#N/A</v>
      </c>
    </row>
    <row r="159" spans="1:12" hidden="1" x14ac:dyDescent="0.25">
      <c r="A159" s="12">
        <v>408</v>
      </c>
      <c r="B159" s="13" t="s">
        <v>2402</v>
      </c>
      <c r="D159" t="s">
        <v>2401</v>
      </c>
      <c r="F159" t="s">
        <v>2403</v>
      </c>
      <c r="G159" t="s">
        <v>674</v>
      </c>
      <c r="H159" t="s">
        <v>2339</v>
      </c>
      <c r="I159" t="s">
        <v>2303</v>
      </c>
      <c r="J15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59" t="str">
        <f>email[[#This Row],[CONTACTFIRSTNAME]]&amp;"^"&amp;email[[#This Row],[CONTACTLASTNAME]]&amp;"^"&amp;email[[#This Row],[REGNBR]]</f>
        <v>Christopher^Zarzano^</v>
      </c>
      <c r="L159" s="12" t="e">
        <f>MATCH(email[[#This Row],[combine]],phone[[#All],[Combined]],0)</f>
        <v>#N/A</v>
      </c>
    </row>
    <row r="160" spans="1:12" hidden="1" x14ac:dyDescent="0.25">
      <c r="A160" s="12">
        <v>409</v>
      </c>
      <c r="B160" t="s">
        <v>2294</v>
      </c>
      <c r="D160" t="s">
        <v>2401</v>
      </c>
      <c r="F160" t="s">
        <v>2288</v>
      </c>
      <c r="G160" t="s">
        <v>549</v>
      </c>
      <c r="H160" t="s">
        <v>2290</v>
      </c>
      <c r="I160" t="s">
        <v>2291</v>
      </c>
      <c r="J16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60" t="str">
        <f>email[[#This Row],[CONTACTFIRSTNAME]]&amp;"^"&amp;email[[#This Row],[CONTACTLASTNAME]]&amp;"^"&amp;email[[#This Row],[REGNBR]]</f>
        <v>Ronald^Brown^</v>
      </c>
      <c r="L160" s="12" t="e">
        <f>MATCH(email[[#This Row],[combine]],phone[[#All],[Combined]],0)</f>
        <v>#N/A</v>
      </c>
    </row>
    <row r="161" spans="1:12" hidden="1" x14ac:dyDescent="0.25">
      <c r="A161" s="12">
        <v>410</v>
      </c>
      <c r="B161" t="s">
        <v>2218</v>
      </c>
      <c r="D161" t="s">
        <v>2401</v>
      </c>
      <c r="F161" t="s">
        <v>2024</v>
      </c>
      <c r="G161" t="s">
        <v>2197</v>
      </c>
      <c r="H161" t="s">
        <v>2198</v>
      </c>
      <c r="J16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61" t="str">
        <f>email[[#This Row],[CONTACTFIRSTNAME]]&amp;"^"&amp;email[[#This Row],[CONTACTLASTNAME]]&amp;"^"&amp;email[[#This Row],[REGNBR]]</f>
        <v>Bruce^Goyins^</v>
      </c>
      <c r="L161" s="12" t="e">
        <f>MATCH(email[[#This Row],[combine]],phone[[#All],[Combined]],0)</f>
        <v>#N/A</v>
      </c>
    </row>
    <row r="162" spans="1:12" hidden="1" x14ac:dyDescent="0.25">
      <c r="A162" s="12">
        <v>411</v>
      </c>
      <c r="B162" t="s">
        <v>2219</v>
      </c>
      <c r="D162" t="s">
        <v>2401</v>
      </c>
      <c r="F162" t="s">
        <v>2025</v>
      </c>
      <c r="G162" t="s">
        <v>580</v>
      </c>
      <c r="H162" t="s">
        <v>2199</v>
      </c>
      <c r="J16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hard</v>
      </c>
      <c r="K162" t="str">
        <f>email[[#This Row],[CONTACTFIRSTNAME]]&amp;"^"&amp;email[[#This Row],[CONTACTLASTNAME]]&amp;"^"&amp;email[[#This Row],[REGNBR]]</f>
        <v>Michael^Acosta^</v>
      </c>
      <c r="L162" s="12" t="e">
        <f>MATCH(email[[#This Row],[combine]],phone[[#All],[Combined]],0)</f>
        <v>#N/A</v>
      </c>
    </row>
    <row r="163" spans="1:12" hidden="1" x14ac:dyDescent="0.25">
      <c r="A163" s="12">
        <v>413</v>
      </c>
      <c r="B163" t="s">
        <v>2220</v>
      </c>
      <c r="D163" t="s">
        <v>2401</v>
      </c>
      <c r="F163" t="s">
        <v>2027</v>
      </c>
      <c r="G163" t="s">
        <v>22</v>
      </c>
      <c r="H163" t="s">
        <v>2202</v>
      </c>
      <c r="I163" t="s">
        <v>24</v>
      </c>
      <c r="J163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63" t="str">
        <f>email[[#This Row],[CONTACTFIRSTNAME]]&amp;"^"&amp;email[[#This Row],[CONTACTLASTNAME]]&amp;"^"&amp;email[[#This Row],[REGNBR]]</f>
        <v>Robert^Roig^</v>
      </c>
      <c r="L163" s="12" t="e">
        <f>MATCH(email[[#This Row],[combine]],phone[[#All],[Combined]],0)</f>
        <v>#N/A</v>
      </c>
    </row>
    <row r="164" spans="1:12" hidden="1" x14ac:dyDescent="0.25">
      <c r="A164" s="12">
        <v>414</v>
      </c>
      <c r="B164" t="s">
        <v>2221</v>
      </c>
      <c r="D164" t="s">
        <v>2401</v>
      </c>
      <c r="F164" t="s">
        <v>2029</v>
      </c>
      <c r="G164" t="s">
        <v>22</v>
      </c>
      <c r="H164" t="s">
        <v>2203</v>
      </c>
      <c r="J164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64" t="str">
        <f>email[[#This Row],[CONTACTFIRSTNAME]]&amp;"^"&amp;email[[#This Row],[CONTACTLASTNAME]]&amp;"^"&amp;email[[#This Row],[REGNBR]]</f>
        <v>Robert^Lane^</v>
      </c>
      <c r="L164" s="12" t="e">
        <f>MATCH(email[[#This Row],[combine]],phone[[#All],[Combined]],0)</f>
        <v>#N/A</v>
      </c>
    </row>
    <row r="165" spans="1:12" hidden="1" x14ac:dyDescent="0.25">
      <c r="A165" s="12">
        <v>415</v>
      </c>
      <c r="B165" t="s">
        <v>2222</v>
      </c>
      <c r="D165" t="s">
        <v>2401</v>
      </c>
      <c r="F165" t="s">
        <v>2030</v>
      </c>
      <c r="G165" t="s">
        <v>22</v>
      </c>
      <c r="H165" t="s">
        <v>2320</v>
      </c>
      <c r="I165" t="s">
        <v>156</v>
      </c>
      <c r="J165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65" t="str">
        <f>email[[#This Row],[CONTACTFIRSTNAME]]&amp;"^"&amp;email[[#This Row],[CONTACTLASTNAME]]&amp;"^"&amp;email[[#This Row],[REGNBR]]</f>
        <v>Robert^Cappellano^</v>
      </c>
      <c r="L165" s="12" t="e">
        <f>MATCH(email[[#This Row],[combine]],phone[[#All],[Combined]],0)</f>
        <v>#N/A</v>
      </c>
    </row>
    <row r="166" spans="1:12" hidden="1" x14ac:dyDescent="0.25">
      <c r="A166" s="12">
        <v>416</v>
      </c>
      <c r="B166" t="s">
        <v>2223</v>
      </c>
      <c r="D166" t="s">
        <v>2401</v>
      </c>
      <c r="F166" t="s">
        <v>2031</v>
      </c>
      <c r="G166" t="s">
        <v>2204</v>
      </c>
      <c r="H166" t="s">
        <v>2205</v>
      </c>
      <c r="I166" t="s">
        <v>1093</v>
      </c>
      <c r="J166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66" t="str">
        <f>email[[#This Row],[CONTACTFIRSTNAME]]&amp;"^"&amp;email[[#This Row],[CONTACTLASTNAME]]&amp;"^"&amp;email[[#This Row],[REGNBR]]</f>
        <v>Tim^Johnston^</v>
      </c>
      <c r="L166" s="12" t="e">
        <f>MATCH(email[[#This Row],[combine]],phone[[#All],[Combined]],0)</f>
        <v>#N/A</v>
      </c>
    </row>
    <row r="167" spans="1:12" hidden="1" x14ac:dyDescent="0.25">
      <c r="A167" s="12">
        <v>417</v>
      </c>
      <c r="B167" t="s">
        <v>2224</v>
      </c>
      <c r="D167" t="s">
        <v>2401</v>
      </c>
      <c r="F167" t="s">
        <v>2032</v>
      </c>
      <c r="G167" t="s">
        <v>320</v>
      </c>
      <c r="H167" t="s">
        <v>2206</v>
      </c>
      <c r="J167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soft</v>
      </c>
      <c r="K167" t="str">
        <f>email[[#This Row],[CONTACTFIRSTNAME]]&amp;"^"&amp;email[[#This Row],[CONTACTLASTNAME]]&amp;"^"&amp;email[[#This Row],[REGNBR]]</f>
        <v>Peter^Rabadi^</v>
      </c>
      <c r="L167" s="12" t="e">
        <f>MATCH(email[[#This Row],[combine]],phone[[#All],[Combined]],0)</f>
        <v>#N/A</v>
      </c>
    </row>
    <row r="168" spans="1:12" hidden="1" x14ac:dyDescent="0.25">
      <c r="A168" s="12">
        <v>418</v>
      </c>
      <c r="B168" t="s">
        <v>2225</v>
      </c>
      <c r="D168" t="s">
        <v>2401</v>
      </c>
      <c r="F168" t="s">
        <v>2033</v>
      </c>
      <c r="G168" t="s">
        <v>2207</v>
      </c>
      <c r="H168" t="s">
        <v>2208</v>
      </c>
      <c r="J168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68" t="str">
        <f>email[[#This Row],[CONTACTFIRSTNAME]]&amp;"^"&amp;email[[#This Row],[CONTACTLASTNAME]]&amp;"^"&amp;email[[#This Row],[REGNBR]]</f>
        <v>Will^Carroll^</v>
      </c>
      <c r="L168" s="12" t="e">
        <f>MATCH(email[[#This Row],[combine]],phone[[#All],[Combined]],0)</f>
        <v>#N/A</v>
      </c>
    </row>
    <row r="169" spans="1:12" hidden="1" x14ac:dyDescent="0.25">
      <c r="A169" s="12">
        <v>419</v>
      </c>
      <c r="B169" t="s">
        <v>2226</v>
      </c>
      <c r="D169" t="s">
        <v>2401</v>
      </c>
      <c r="F169" t="s">
        <v>2033</v>
      </c>
      <c r="G169" t="s">
        <v>52</v>
      </c>
      <c r="H169" t="s">
        <v>2209</v>
      </c>
      <c r="J169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69" t="str">
        <f>email[[#This Row],[CONTACTFIRSTNAME]]&amp;"^"&amp;email[[#This Row],[CONTACTLASTNAME]]&amp;"^"&amp;email[[#This Row],[REGNBR]]</f>
        <v>John^Sonsoucie^</v>
      </c>
      <c r="L169" s="12" t="e">
        <f>MATCH(email[[#This Row],[combine]],phone[[#All],[Combined]],0)</f>
        <v>#N/A</v>
      </c>
    </row>
    <row r="170" spans="1:12" hidden="1" x14ac:dyDescent="0.25">
      <c r="A170" s="12">
        <v>420</v>
      </c>
      <c r="B170" t="s">
        <v>2227</v>
      </c>
      <c r="D170" t="s">
        <v>2401</v>
      </c>
      <c r="F170" t="s">
        <v>2175</v>
      </c>
      <c r="G170" t="s">
        <v>2210</v>
      </c>
      <c r="H170" t="s">
        <v>2211</v>
      </c>
      <c r="J170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70" t="str">
        <f>email[[#This Row],[CONTACTFIRSTNAME]]&amp;"^"&amp;email[[#This Row],[CONTACTLASTNAME]]&amp;"^"&amp;email[[#This Row],[REGNBR]]</f>
        <v>Jon^Toms^</v>
      </c>
      <c r="L170" s="12" t="e">
        <f>MATCH(email[[#This Row],[combine]],phone[[#All],[Combined]],0)</f>
        <v>#N/A</v>
      </c>
    </row>
    <row r="171" spans="1:12" hidden="1" x14ac:dyDescent="0.25">
      <c r="A171" s="12">
        <v>421</v>
      </c>
      <c r="B171" t="s">
        <v>2326</v>
      </c>
      <c r="D171" t="s">
        <v>2401</v>
      </c>
      <c r="F171" t="s">
        <v>2175</v>
      </c>
      <c r="G171" t="s">
        <v>39</v>
      </c>
      <c r="H171" t="s">
        <v>2325</v>
      </c>
      <c r="I171" t="s">
        <v>2303</v>
      </c>
      <c r="J171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71" t="str">
        <f>email[[#This Row],[CONTACTFIRSTNAME]]&amp;"^"&amp;email[[#This Row],[CONTACTLASTNAME]]&amp;"^"&amp;email[[#This Row],[REGNBR]]</f>
        <v>David^Krogman^</v>
      </c>
      <c r="L171" s="12" t="e">
        <f>MATCH(email[[#This Row],[combine]],phone[[#All],[Combined]],0)</f>
        <v>#N/A</v>
      </c>
    </row>
    <row r="172" spans="1:12" hidden="1" x14ac:dyDescent="0.25">
      <c r="A172" s="12">
        <v>422</v>
      </c>
      <c r="B172" t="s">
        <v>2395</v>
      </c>
      <c r="D172" t="s">
        <v>2401</v>
      </c>
      <c r="F172" t="s">
        <v>2397</v>
      </c>
      <c r="G172" t="s">
        <v>62</v>
      </c>
      <c r="H172" t="s">
        <v>2399</v>
      </c>
      <c r="J17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No Result</v>
      </c>
      <c r="K172" t="str">
        <f>email[[#This Row],[CONTACTFIRSTNAME]]&amp;"^"&amp;email[[#This Row],[CONTACTLASTNAME]]&amp;"^"&amp;email[[#This Row],[REGNBR]]</f>
        <v>Director^of Maintenance^</v>
      </c>
      <c r="L172" s="12">
        <f>MATCH("*"&amp;email[[#This Row],[Company]]&amp;"*",phone[[#All],[Company]],0)</f>
        <v>204</v>
      </c>
    </row>
    <row r="173" spans="1:12" hidden="1" x14ac:dyDescent="0.25">
      <c r="A173" s="12"/>
      <c r="B173" t="s">
        <v>2507</v>
      </c>
      <c r="G173" t="s">
        <v>2508</v>
      </c>
      <c r="H173" t="s">
        <v>2509</v>
      </c>
      <c r="J173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73" s="12" t="str">
        <f>email[[#This Row],[CONTACTFIRSTNAME]]&amp;"^"&amp;email[[#This Row],[CONTACTLASTNAME]]&amp;"^"&amp;email[[#This Row],[REGNBR]]</f>
        <v>Wes^Lumry^</v>
      </c>
      <c r="L173" s="12">
        <f>MATCH("*"&amp;email[[#This Row],[Company]]&amp;"*",phone[[#All],[Company]],0)</f>
        <v>1</v>
      </c>
    </row>
    <row r="174" spans="1:12" hidden="1" x14ac:dyDescent="0.25">
      <c r="A174" s="12"/>
      <c r="B174" t="s">
        <v>2469</v>
      </c>
      <c r="G174" t="s">
        <v>32</v>
      </c>
      <c r="H174" t="s">
        <v>2470</v>
      </c>
      <c r="J174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2</v>
      </c>
      <c r="K174" s="12" t="str">
        <f>email[[#This Row],[CONTACTFIRSTNAME]]&amp;"^"&amp;email[[#This Row],[CONTACTLASTNAME]]&amp;"^"&amp;email[[#This Row],[REGNBR]]</f>
        <v>Kevin^Gould^</v>
      </c>
      <c r="L174" s="12">
        <f>MATCH("*"&amp;email[[#This Row],[Company]]&amp;"*",phone[[#All],[Company]],0)</f>
        <v>1</v>
      </c>
    </row>
    <row r="175" spans="1:12" hidden="1" x14ac:dyDescent="0.25">
      <c r="A175" s="12"/>
      <c r="B175" t="s">
        <v>2491</v>
      </c>
      <c r="G175" t="s">
        <v>39</v>
      </c>
      <c r="H175" t="s">
        <v>2492</v>
      </c>
      <c r="J175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3</v>
      </c>
      <c r="K175" s="12" t="str">
        <f>email[[#This Row],[CONTACTFIRSTNAME]]&amp;"^"&amp;email[[#This Row],[CONTACTLASTNAME]]&amp;"^"&amp;email[[#This Row],[REGNBR]]</f>
        <v>David^Rankin^</v>
      </c>
      <c r="L175" s="12">
        <f>MATCH("*"&amp;email[[#This Row],[Company]]&amp;"*",phone[[#All],[Company]],0)</f>
        <v>1</v>
      </c>
    </row>
    <row r="176" spans="1:12" hidden="1" x14ac:dyDescent="0.25">
      <c r="A176" s="12"/>
      <c r="B176" t="s">
        <v>2429</v>
      </c>
      <c r="G176" t="s">
        <v>567</v>
      </c>
      <c r="H176" t="s">
        <v>2430</v>
      </c>
      <c r="J176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3</v>
      </c>
      <c r="K176" s="12" t="str">
        <f>email[[#This Row],[CONTACTFIRSTNAME]]&amp;"^"&amp;email[[#This Row],[CONTACTLASTNAME]]&amp;"^"&amp;email[[#This Row],[REGNBR]]</f>
        <v>Todd^Bailey^</v>
      </c>
      <c r="L176" s="12">
        <f>MATCH("*"&amp;email[[#This Row],[Company]]&amp;"*",phone[[#All],[Company]],0)</f>
        <v>1</v>
      </c>
    </row>
    <row r="177" spans="1:12" hidden="1" x14ac:dyDescent="0.25">
      <c r="A177" s="12"/>
      <c r="B177" t="s">
        <v>2471</v>
      </c>
      <c r="G177" t="s">
        <v>1682</v>
      </c>
      <c r="H177" t="s">
        <v>2472</v>
      </c>
      <c r="J177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77" s="12" t="str">
        <f>email[[#This Row],[CONTACTFIRSTNAME]]&amp;"^"&amp;email[[#This Row],[CONTACTLASTNAME]]&amp;"^"&amp;email[[#This Row],[REGNBR]]</f>
        <v>Laura^Wilding^</v>
      </c>
      <c r="L177" s="12">
        <f>MATCH("*"&amp;email[[#This Row],[Company]]&amp;"*",phone[[#All],[Company]],0)</f>
        <v>1</v>
      </c>
    </row>
    <row r="178" spans="1:12" hidden="1" x14ac:dyDescent="0.25">
      <c r="A178" s="12"/>
      <c r="B178" t="s">
        <v>2493</v>
      </c>
      <c r="G178" t="s">
        <v>2494</v>
      </c>
      <c r="H178" t="s">
        <v>500</v>
      </c>
      <c r="J178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4</v>
      </c>
      <c r="K178" s="12" t="str">
        <f>email[[#This Row],[CONTACTFIRSTNAME]]&amp;"^"&amp;email[[#This Row],[CONTACTLASTNAME]]&amp;"^"&amp;email[[#This Row],[REGNBR]]</f>
        <v>Hal^Adams^</v>
      </c>
      <c r="L178" s="12">
        <f>MATCH("*"&amp;email[[#This Row],[Company]]&amp;"*",phone[[#All],[Company]],0)</f>
        <v>1</v>
      </c>
    </row>
    <row r="179" spans="1:12" hidden="1" x14ac:dyDescent="0.25">
      <c r="A179" s="12"/>
      <c r="B179" t="s">
        <v>2442</v>
      </c>
      <c r="G179" t="s">
        <v>2443</v>
      </c>
      <c r="H179" t="s">
        <v>568</v>
      </c>
      <c r="J179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8</v>
      </c>
      <c r="K179" s="12" t="str">
        <f>email[[#This Row],[CONTACTFIRSTNAME]]&amp;"^"&amp;email[[#This Row],[CONTACTLASTNAME]]&amp;"^"&amp;email[[#This Row],[REGNBR]]</f>
        <v>Lee^Carlson^</v>
      </c>
      <c r="L179" s="12">
        <f>MATCH("*"&amp;email[[#This Row],[Company]]&amp;"*",phone[[#All],[Company]],0)</f>
        <v>1</v>
      </c>
    </row>
    <row r="180" spans="1:12" hidden="1" x14ac:dyDescent="0.25">
      <c r="A180" s="12"/>
      <c r="B180" t="s">
        <v>492</v>
      </c>
      <c r="G180" t="s">
        <v>1747</v>
      </c>
      <c r="H180" t="s">
        <v>1748</v>
      </c>
      <c r="J180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6</v>
      </c>
      <c r="K180" s="12" t="str">
        <f>email[[#This Row],[CONTACTFIRSTNAME]]&amp;"^"&amp;email[[#This Row],[CONTACTLASTNAME]]&amp;"^"&amp;email[[#This Row],[REGNBR]]</f>
        <v>Dylan^Fast^</v>
      </c>
      <c r="L180" s="12">
        <f>MATCH("*"&amp;email[[#This Row],[Company]]&amp;"*",phone[[#All],[Company]],0)</f>
        <v>1</v>
      </c>
    </row>
    <row r="181" spans="1:12" hidden="1" x14ac:dyDescent="0.25">
      <c r="A181" s="12"/>
      <c r="B181" t="s">
        <v>2448</v>
      </c>
      <c r="G181" t="s">
        <v>2449</v>
      </c>
      <c r="H181" t="s">
        <v>2450</v>
      </c>
      <c r="J181" s="12" t="str">
        <f>IFERROR("Opens: "&amp;INDEX(Opened_2[#All],MATCH(email[[#This Row],[CONTACTEMAIL]],Opened_2[[#All],[Email Address]],0),MATCH("Opens",Opened_2[#Headers],0)),IFERROR(INDEX(Bounced[#All],MATCH(email[[#This Row],[CONTACTEMAIL]],Bounced[[#All],[Email Address]],0),MATCH("Bounce Type",Bounced[#Headers],0)),"No Result"))</f>
        <v>Opens: 1</v>
      </c>
      <c r="K181" s="12" t="str">
        <f>email[[#This Row],[CONTACTFIRSTNAME]]&amp;"^"&amp;email[[#This Row],[CONTACTLASTNAME]]&amp;"^"&amp;email[[#This Row],[REGNBR]]</f>
        <v>Jennie^Alfs^</v>
      </c>
      <c r="L181" s="12">
        <f>MATCH("*"&amp;email[[#This Row],[Company]]&amp;"*",phone[[#All],[Company]],0)</f>
        <v>1</v>
      </c>
    </row>
  </sheetData>
  <hyperlinks>
    <hyperlink ref="B159" r:id="rId1" xr:uid="{3E3BFC2E-3FA6-4C57-A863-AD9D0CF11877}"/>
    <hyperlink ref="B157" r:id="rId2" xr:uid="{8F9D34A9-0D02-4ACE-AC0D-1AA2F116EB5D}"/>
    <hyperlink ref="B116" r:id="rId3" xr:uid="{621E4964-B576-4905-974F-815F34F9DD81}"/>
    <hyperlink ref="B151" r:id="rId4" xr:uid="{23EFA69A-C534-4CB6-8680-E786D89A79AD}"/>
    <hyperlink ref="B3" r:id="rId5" xr:uid="{B47428DF-5904-4A7D-BDA6-95D3072DFD3C}"/>
    <hyperlink ref="B101" r:id="rId6" xr:uid="{D725FC78-E9A1-4751-8208-F161E664A757}"/>
    <hyperlink ref="B28" r:id="rId7" xr:uid="{2B5B762B-5F73-4E72-8FBA-BDFC89045606}"/>
    <hyperlink ref="B29" r:id="rId8" xr:uid="{4052D243-3BB1-4F21-BF58-EBDBED50EF41}"/>
    <hyperlink ref="B30" r:id="rId9" xr:uid="{DA631B54-E012-4C77-8E38-26DB28F94058}"/>
    <hyperlink ref="B32" r:id="rId10" xr:uid="{2D95350B-5D2B-449F-A782-A7569E91BE78}"/>
  </hyperlinks>
  <pageMargins left="0.7" right="0.7" top="0.75" bottom="0.75" header="0.3" footer="0.3"/>
  <pageSetup orientation="portrait" r:id="rId11"/>
  <tableParts count="1">
    <tablePart r:id="rId1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8 5 1 d 1 4 1 - 1 c b c - 4 1 b 0 - b b 1 d - 3 9 1 c e c 4 2 a 3 2 3 "   x m l n s = " h t t p : / / s c h e m a s . m i c r o s o f t . c o m / D a t a M a s h u p " > A A A A A O g G A A B Q S w M E F A A C A A g A g p Z 3 V N h e i d O i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Z c U M G n T c B m C L n F r y C m 7 t n + Q F g P j R 9 6 I w 3 G u w L Y H I G 9 P 8 g H U E s D B B Q A A g A I A I K W d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C l n d U x A k C y u Q D A A A N G A A A E w A c A E Z v c m 1 1 b G F z L 1 N l Y 3 R p b 2 4 x L m 0 g o h g A K K A U A A A A A A A A A A A A A A A A A A A A A A A A A A A A 7 V j d b t p I G L 2 P l H c Y s X u R S F 4 2 0 H b b 3 R U X x h j q F t v U d h R 1 Q 2 Q N Z g q j j G e Q Z 4 i C o r z 7 z t g 0 4 L U n O F L V b i V y 4 2 j O 5 + + P 4 3 M w H C U C M w r C 4 t r 5 + / T k 9 I Q v Y Y b m 4 J f W 2 4 v X r + L B B 0 Y R j z s x u l + x T M h L g k j c j f + M W 6 A H C B K n J 0 D + h W y d J U i e 2 A p v X 7 H s d s b Y 7 d k Q E 9 S 2 G B W I C n 7 W u v p r + i s w 7 z A c E T a D Z J S x 9 W p q j k b A I l h G A I d + Y d M J y t A i w x R N R 5 0 3 F y C M L G B R a 7 q 7 D e T 3 g R x V u W E i e P u e 8 P v W u Q H o m h A D i G y N z o 2 i t 4 O T x O E S I a H m K c Z 4 u H Y E S n s H F 2 B 8 x H T e a x V 3 3 z x e D 6 C A N 0 9 F J x l L m Z C b f I / g H G V c 5 Y / g T O 5 j i 2 z P z 5 r 2 Z 4 D r 7 Z 0 m I W E C C c x 4 T w 1 6 s 5 v U W k K 6 k D W j z Q r t C k Y Z p P w L y 1 K L k X V K F a j K V j o 0 H h 5 a r v n R l q W E j A E C 3 Y t H A 8 h D f 2 C P K 6 e h H X j 9 Q B 4 7 V P z x u q 3 S 5 u e B P S r O y + G m 1 T d D 2 z E j U w O F k R l V a x e Y 5 V 9 6 U f C 5 g g b 2 2 I w c 3 4 t 8 0 6 q A l u 9 O T O + z Z 7 r V t D k 2 G A R 2 G H a e A 7 u 1 o O V E 1 V 4 U U D + D Q v 5 x J p Z c 4 1 c M 0 s 0 u m 2 Y 4 h U 0 C x 7 X 7 l 2 E t a L u m M 9 4 2 W h t w Z f e f g / 3 h 0 L H q 2 3 X 9 v j O u g 7 z I t K K h E 4 S R Z q 9 5 w N h 8 H o + c S J 8 9 H 0 s H 9 i V P J u 9 9 T 3 u 3 d q g c r Z n r 8 f z 0 B N P a R 2 h f E f 0 V o v J S p 3 o W v 2 s P W L J O p Y h 9 S 8 0 r J A 6 m K 4 g X d J q i d C Y f 0 / g p O F Z 4 P C R w F Y c E i v i S K 9 i k 8 9 g N f B 6 z v O F 2 w u + k M F 4 P E M E p F i j r t Q w 5 f i E F v N d 5 a w C b J m y O 6 a L X 6 b 7 p G u D T W q p C K D Y E 9 X b / t j 0 p T 3 t K 0 1 j e i i V 9 H / G y U 4 g J M O f z D H F e Y c A Q Z 1 w A D 6 a o A o 2 h D t E l m y z l P o C 3 V h 9 J B e z j T C z n c F M l I Z O f J a 2 e f 2 A z E G F B q v W L k c a Y i 2 o P x W q r 1 d m a J m i u a f k 3 4 L I Z r q n k y X V W a 0 S q v G b M A E n W q S 8 Q g g H z 9 6 r + u j l h Q S C D 6 K L q E + q B 4 u X j x x 0 b o g y n q W K D z K Z l g 2 J C i T Z 1 L F A Z 2 i r d s 4 T Q R u 1 z Q x v U o N p / G K O N 2 y O P N m b H I 2 3 I P q W 0 Q W V 2 a c O e i K Z v + o l z B + b f o 5 8 2 8 i s T t Q F l U m r D q v y s D S 3 r f 4 l 3 + / r / U v m d 5 S v h s Q u z u N u J u x f d 7 k 9 k H t v u j + 5 x d I / / p 3 s U f W 5 V v / Q 0 f w M L a a g c L 9 C i g 5 r W X B 4 b a O 1 h w W 6 o / I 1 c p I E b N T G 1 p g b Z w G s b e X Y z + 2 / 8 b a J M y O / p N A n B y W 0 M E 4 H v s N j 8 p I Z T H u K Q 7 7 w 7 + s 7 R d 3 6 I 7 1 w G N T 9 N K O 4 e X 2 W O r z I / + l V m R 9 A X + 8 + / U E s B A i 0 A F A A C A A g A g p Z 3 V N h e i d O i A A A A 9 g A A A B I A A A A A A A A A A A A A A A A A A A A A A E N v b m Z p Z y 9 Q Y W N r Y W d l L n h t b F B L A Q I t A B Q A A g A I A I K W d 1 Q P y u m r p A A A A O k A A A A T A A A A A A A A A A A A A A A A A O 4 A A A B b Q 2 9 u d G V u d F 9 U e X B l c 1 0 u e G 1 s U E s B A i 0 A F A A C A A g A g p Z 3 V M Q J A s r k A w A A D R g A A B M A A A A A A A A A A A A A A A A A 3 w E A A E Z v c m 1 1 b G F z L 1 N l Y 3 R p b 2 4 x L m 1 Q S w U G A A A A A A M A A w D C A A A A E A Y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G g A A A A A A A B W a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N z A 0 M 1 9 E S m 9 u Z X N f M V 9 l e H B v c n R f Z X h j Z W x f M l 8 5 X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p F V E 5 F V C I g L z 4 8 R W 5 0 c n k g V H l w Z T 0 i R m l s b G V k Q 2 9 t c G x l d G V S Z X N 1 b H R U b 1 d v c m t z a G V l d C I g V m F s d W U 9 I m w x I i A v P j x F b n R y e S B U e X B l P S J G a W x s T G F z d F V w Z G F 0 Z W Q i I F Z h b H V l P S J k M j A y M i 0 w M y 0 y M 1 Q y M j o 1 M j o w M S 4 w N T U 1 O T M z W i I g L z 4 8 R W 5 0 c n k g V H l w Z T 0 i R m l s b E N v b H V t b l R 5 c G V z I i B W Y W x 1 Z T 0 i c 0 J n W U R C Z 1 l H Q m d Z R 0 J n W U d C Z 0 F H Q m d Z R 0 J n W U d C Z 1 l H Q m d Z R y I g L z 4 8 R W 5 0 c n k g V H l w Z T 0 i R m l s b E V y c m 9 y Q 2 9 1 b n Q i I F Z h b H V l P S J s M C I g L z 4 8 R W 5 0 c n k g V H l w Z T 0 i U X V l c n l J R C I g V m F s d W U 9 I n N j Y z g 4 N D E x Z i 0 y Z D J k L T Q y Z D Y t Y T N l N y 0 0 Z W U 2 Z T Q w Y W N j M T M i I C 8 + P E V u d H J 5 I F R 5 c G U 9 I k Z p b G x F c n J v c k N v Z G U i I F Z h b H V l P S J z V W 5 r b m 9 3 b i I g L z 4 8 R W 5 0 c n k g V H l w Z T 0 i R m l s b E N v b H V t b k 5 h b W V z I i B W Y W x 1 Z T 0 i c 1 s m c X V v d D t N Q U t F J n F 1 b 3 Q 7 L C Z x d W 9 0 O 0 1 P R E V M J n F 1 b 3 Q 7 L C Z x d W 9 0 O 1 N F U k 5 C U i Z x d W 9 0 O y w m c X V v d D t S R U d O Q l I m c X V v d D s s J n F 1 b 3 Q 7 Q U N C Q V N F S U F U Q S Z x d W 9 0 O y w m c X V v d D t B Q 0 J B U 0 V T V E F U R S Z x d W 9 0 O y w m c X V v d D t B Q 0 J B U 0 V D T 1 V O V F J Z J n F 1 b 3 Q 7 L C Z x d W 9 0 O 1 J F T E F U S U 9 O V E 9 B Q y Z x d W 9 0 O y w m c X V v d D t D T 0 1 Q Q U 5 Z T k F N R S Z x d W 9 0 O y w m c X V v d D t D T 0 1 Q Q U R E U k V T U z E m c X V v d D s s J n F 1 b 3 Q 7 Q 0 9 N U E F E R F J F U 1 M y J n F 1 b 3 Q 7 L C Z x d W 9 0 O 0 N P T V B D S V R Z J n F 1 b 3 Q 7 L C Z x d W 9 0 O 0 N P T V B T V E F U R S Z x d W 9 0 O y w m c X V v d D t D T 0 1 Q W k l Q Q 0 9 E R S Z x d W 9 0 O y w m c X V v d D t D T 0 1 Q Q 0 9 V T l R S W S Z x d W 9 0 O y w m c X V v d D t D T 0 1 Q U F J J T U V C V V M m c X V v d D s s J n F 1 b 3 Q 7 Q 0 9 N U E V N Q U l M Q U R E U k V T U y Z x d W 9 0 O y w m c X V v d D t D T 0 1 Q V 0 V C Q U R E U k V T U y Z x d W 9 0 O y w m c X V v d D t D T 0 1 Q T 0 Z G S U N F J n F 1 b 3 Q 7 L C Z x d W 9 0 O 0 N P T V B N T 0 J J T E U m c X V v d D s s J n F 1 b 3 Q 7 Q 0 9 O V E F D V E Z J U l N U T k F N R S Z x d W 9 0 O y w m c X V v d D t D T 0 5 U Q U N U T E F T V E 5 B T U U m c X V v d D s s J n F 1 b 3 Q 7 Q 0 9 O V E F D V F R J V E x F J n F 1 b 3 Q 7 L C Z x d W 9 0 O 0 N P T l R B Q 1 R F T U F J T C Z x d W 9 0 O y w m c X V v d D t D T 0 5 U Q U N U Q k V T V F B I T 0 5 F J n F 1 b 3 Q 7 L C Z x d W 9 0 O 0 N P T l R B Q 1 R P R k Z J Q 0 U m c X V v d D s s J n F 1 b 3 Q 7 Q 0 9 O V E F D V E 1 P Q k l M R S Z x d W 9 0 O 1 0 i I C 8 + P E V u d H J 5 I F R 5 c G U 9 I k Z p b G x D b 3 V u d C I g V m F s d W U 9 I m w y M j c i I C 8 + P E V u d H J 5 I F R 5 c G U 9 I k Z p b G x U Y X J n Z X R O Y W 1 l Q 3 V z d G 9 t a X p l Z C I g V m F s d W U 9 I m w x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D Q z X 0 R K b 2 5 l c 1 8 x X 2 V 4 c G 9 y d F 9 l e G N l b F 8 y X z l f L 0 F 1 d G 9 S Z W 1 v d m V k Q 2 9 s d W 1 u c z E u e 0 1 B S 0 U s M H 0 m c X V v d D s s J n F 1 b 3 Q 7 U 2 V j d G l v b j E v N z A 0 M 1 9 E S m 9 u Z X N f M V 9 l e H B v c n R f Z X h j Z W x f M l 8 5 X y 9 B d X R v U m V t b 3 Z l Z E N v b H V t b n M x L n t N T 0 R F T C w x f S Z x d W 9 0 O y w m c X V v d D t T Z W N 0 a W 9 u M S 8 3 M D Q z X 0 R K b 2 5 l c 1 8 x X 2 V 4 c G 9 y d F 9 l e G N l b F 8 y X z l f L 0 F 1 d G 9 S Z W 1 v d m V k Q 2 9 s d W 1 u c z E u e 1 N F U k 5 C U i w y f S Z x d W 9 0 O y w m c X V v d D t T Z W N 0 a W 9 u M S 8 3 M D Q z X 0 R K b 2 5 l c 1 8 x X 2 V 4 c G 9 y d F 9 l e G N l b F 8 y X z l f L 0 F 1 d G 9 S Z W 1 v d m V k Q 2 9 s d W 1 u c z E u e 1 J F R 0 5 C U i w z f S Z x d W 9 0 O y w m c X V v d D t T Z W N 0 a W 9 u M S 8 3 M D Q z X 0 R K b 2 5 l c 1 8 x X 2 V 4 c G 9 y d F 9 l e G N l b F 8 y X z l f L 0 F 1 d G 9 S Z W 1 v d m V k Q 2 9 s d W 1 u c z E u e 0 F D Q k F T R U l B V E E s N H 0 m c X V v d D s s J n F 1 b 3 Q 7 U 2 V j d G l v b j E v N z A 0 M 1 9 E S m 9 u Z X N f M V 9 l e H B v c n R f Z X h j Z W x f M l 8 5 X y 9 B d X R v U m V t b 3 Z l Z E N v b H V t b n M x L n t B Q 0 J B U 0 V T V E F U R S w 1 f S Z x d W 9 0 O y w m c X V v d D t T Z W N 0 a W 9 u M S 8 3 M D Q z X 0 R K b 2 5 l c 1 8 x X 2 V 4 c G 9 y d F 9 l e G N l b F 8 y X z l f L 0 F 1 d G 9 S Z W 1 v d m V k Q 2 9 s d W 1 u c z E u e 0 F D Q k F T R U N P V U 5 U U l k s N n 0 m c X V v d D s s J n F 1 b 3 Q 7 U 2 V j d G l v b j E v N z A 0 M 1 9 E S m 9 u Z X N f M V 9 l e H B v c n R f Z X h j Z W x f M l 8 5 X y 9 B d X R v U m V t b 3 Z l Z E N v b H V t b n M x L n t S R U x B V E l P T l R P Q U M s N 3 0 m c X V v d D s s J n F 1 b 3 Q 7 U 2 V j d G l v b j E v N z A 0 M 1 9 E S m 9 u Z X N f M V 9 l e H B v c n R f Z X h j Z W x f M l 8 5 X y 9 B d X R v U m V t b 3 Z l Z E N v b H V t b n M x L n t D T 0 1 Q Q U 5 Z T k F N R S w 4 f S Z x d W 9 0 O y w m c X V v d D t T Z W N 0 a W 9 u M S 8 3 M D Q z X 0 R K b 2 5 l c 1 8 x X 2 V 4 c G 9 y d F 9 l e G N l b F 8 y X z l f L 0 F 1 d G 9 S Z W 1 v d m V k Q 2 9 s d W 1 u c z E u e 0 N P T V B B R E R S R V N T M S w 5 f S Z x d W 9 0 O y w m c X V v d D t T Z W N 0 a W 9 u M S 8 3 M D Q z X 0 R K b 2 5 l c 1 8 x X 2 V 4 c G 9 y d F 9 l e G N l b F 8 y X z l f L 0 F 1 d G 9 S Z W 1 v d m V k Q 2 9 s d W 1 u c z E u e 0 N P T V B B R E R S R V N T M i w x M H 0 m c X V v d D s s J n F 1 b 3 Q 7 U 2 V j d G l v b j E v N z A 0 M 1 9 E S m 9 u Z X N f M V 9 l e H B v c n R f Z X h j Z W x f M l 8 5 X y 9 B d X R v U m V t b 3 Z l Z E N v b H V t b n M x L n t D T 0 1 Q Q 0 l U W S w x M X 0 m c X V v d D s s J n F 1 b 3 Q 7 U 2 V j d G l v b j E v N z A 0 M 1 9 E S m 9 u Z X N f M V 9 l e H B v c n R f Z X h j Z W x f M l 8 5 X y 9 B d X R v U m V t b 3 Z l Z E N v b H V t b n M x L n t D T 0 1 Q U 1 R B V E U s M T J 9 J n F 1 b 3 Q 7 L C Z x d W 9 0 O 1 N l Y 3 R p b 2 4 x L z c w N D N f R E p v b m V z X z F f Z X h w b 3 J 0 X 2 V 4 Y 2 V s X z J f O V 8 v Q X V 0 b 1 J l b W 9 2 Z W R D b 2 x 1 b W 5 z M S 5 7 Q 0 9 N U F p J U E N P R E U s M T N 9 J n F 1 b 3 Q 7 L C Z x d W 9 0 O 1 N l Y 3 R p b 2 4 x L z c w N D N f R E p v b m V z X z F f Z X h w b 3 J 0 X 2 V 4 Y 2 V s X z J f O V 8 v Q X V 0 b 1 J l b W 9 2 Z W R D b 2 x 1 b W 5 z M S 5 7 Q 0 9 N U E N P V U 5 U U l k s M T R 9 J n F 1 b 3 Q 7 L C Z x d W 9 0 O 1 N l Y 3 R p b 2 4 x L z c w N D N f R E p v b m V z X z F f Z X h w b 3 J 0 X 2 V 4 Y 2 V s X z J f O V 8 v Q X V 0 b 1 J l b W 9 2 Z W R D b 2 x 1 b W 5 z M S 5 7 Q 0 9 N U F B S S U 1 F Q l V T L D E 1 f S Z x d W 9 0 O y w m c X V v d D t T Z W N 0 a W 9 u M S 8 3 M D Q z X 0 R K b 2 5 l c 1 8 x X 2 V 4 c G 9 y d F 9 l e G N l b F 8 y X z l f L 0 F 1 d G 9 S Z W 1 v d m V k Q 2 9 s d W 1 u c z E u e 0 N P T V B F T U F J T E F E R F J F U 1 M s M T Z 9 J n F 1 b 3 Q 7 L C Z x d W 9 0 O 1 N l Y 3 R p b 2 4 x L z c w N D N f R E p v b m V z X z F f Z X h w b 3 J 0 X 2 V 4 Y 2 V s X z J f O V 8 v Q X V 0 b 1 J l b W 9 2 Z W R D b 2 x 1 b W 5 z M S 5 7 Q 0 9 N U F d F Q k F E R F J F U 1 M s M T d 9 J n F 1 b 3 Q 7 L C Z x d W 9 0 O 1 N l Y 3 R p b 2 4 x L z c w N D N f R E p v b m V z X z F f Z X h w b 3 J 0 X 2 V 4 Y 2 V s X z J f O V 8 v Q X V 0 b 1 J l b W 9 2 Z W R D b 2 x 1 b W 5 z M S 5 7 Q 0 9 N U E 9 G R k l D R S w x O H 0 m c X V v d D s s J n F 1 b 3 Q 7 U 2 V j d G l v b j E v N z A 0 M 1 9 E S m 9 u Z X N f M V 9 l e H B v c n R f Z X h j Z W x f M l 8 5 X y 9 B d X R v U m V t b 3 Z l Z E N v b H V t b n M x L n t D T 0 1 Q T U 9 C S U x F L D E 5 f S Z x d W 9 0 O y w m c X V v d D t T Z W N 0 a W 9 u M S 8 3 M D Q z X 0 R K b 2 5 l c 1 8 x X 2 V 4 c G 9 y d F 9 l e G N l b F 8 y X z l f L 0 F 1 d G 9 S Z W 1 v d m V k Q 2 9 s d W 1 u c z E u e 0 N P T l R B Q 1 R G S V J T V E 5 B T U U s M j B 9 J n F 1 b 3 Q 7 L C Z x d W 9 0 O 1 N l Y 3 R p b 2 4 x L z c w N D N f R E p v b m V z X z F f Z X h w b 3 J 0 X 2 V 4 Y 2 V s X z J f O V 8 v Q X V 0 b 1 J l b W 9 2 Z W R D b 2 x 1 b W 5 z M S 5 7 Q 0 9 O V E F D V E x B U 1 R O Q U 1 F L D I x f S Z x d W 9 0 O y w m c X V v d D t T Z W N 0 a W 9 u M S 8 3 M D Q z X 0 R K b 2 5 l c 1 8 x X 2 V 4 c G 9 y d F 9 l e G N l b F 8 y X z l f L 0 F 1 d G 9 S Z W 1 v d m V k Q 2 9 s d W 1 u c z E u e 0 N P T l R B Q 1 R U S V R M R S w y M n 0 m c X V v d D s s J n F 1 b 3 Q 7 U 2 V j d G l v b j E v N z A 0 M 1 9 E S m 9 u Z X N f M V 9 l e H B v c n R f Z X h j Z W x f M l 8 5 X y 9 B d X R v U m V t b 3 Z l Z E N v b H V t b n M x L n t D T 0 5 U Q U N U R U 1 B S U w s M j N 9 J n F 1 b 3 Q 7 L C Z x d W 9 0 O 1 N l Y 3 R p b 2 4 x L z c w N D N f R E p v b m V z X z F f Z X h w b 3 J 0 X 2 V 4 Y 2 V s X z J f O V 8 v Q X V 0 b 1 J l b W 9 2 Z W R D b 2 x 1 b W 5 z M S 5 7 Q 0 9 O V E F D V E J F U 1 R Q S E 9 O R S w y N H 0 m c X V v d D s s J n F 1 b 3 Q 7 U 2 V j d G l v b j E v N z A 0 M 1 9 E S m 9 u Z X N f M V 9 l e H B v c n R f Z X h j Z W x f M l 8 5 X y 9 B d X R v U m V t b 3 Z l Z E N v b H V t b n M x L n t D T 0 5 U Q U N U T 0 Z G S U N F L D I 1 f S Z x d W 9 0 O y w m c X V v d D t T Z W N 0 a W 9 u M S 8 3 M D Q z X 0 R K b 2 5 l c 1 8 x X 2 V 4 c G 9 y d F 9 l e G N l b F 8 y X z l f L 0 F 1 d G 9 S Z W 1 v d m V k Q 2 9 s d W 1 u c z E u e 0 N P T l R B Q 1 R N T 0 J J T E U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8 3 M D Q z X 0 R K b 2 5 l c 1 8 x X 2 V 4 c G 9 y d F 9 l e G N l b F 8 y X z l f L 0 F 1 d G 9 S Z W 1 v d m V k Q 2 9 s d W 1 u c z E u e 0 1 B S 0 U s M H 0 m c X V v d D s s J n F 1 b 3 Q 7 U 2 V j d G l v b j E v N z A 0 M 1 9 E S m 9 u Z X N f M V 9 l e H B v c n R f Z X h j Z W x f M l 8 5 X y 9 B d X R v U m V t b 3 Z l Z E N v b H V t b n M x L n t N T 0 R F T C w x f S Z x d W 9 0 O y w m c X V v d D t T Z W N 0 a W 9 u M S 8 3 M D Q z X 0 R K b 2 5 l c 1 8 x X 2 V 4 c G 9 y d F 9 l e G N l b F 8 y X z l f L 0 F 1 d G 9 S Z W 1 v d m V k Q 2 9 s d W 1 u c z E u e 1 N F U k 5 C U i w y f S Z x d W 9 0 O y w m c X V v d D t T Z W N 0 a W 9 u M S 8 3 M D Q z X 0 R K b 2 5 l c 1 8 x X 2 V 4 c G 9 y d F 9 l e G N l b F 8 y X z l f L 0 F 1 d G 9 S Z W 1 v d m V k Q 2 9 s d W 1 u c z E u e 1 J F R 0 5 C U i w z f S Z x d W 9 0 O y w m c X V v d D t T Z W N 0 a W 9 u M S 8 3 M D Q z X 0 R K b 2 5 l c 1 8 x X 2 V 4 c G 9 y d F 9 l e G N l b F 8 y X z l f L 0 F 1 d G 9 S Z W 1 v d m V k Q 2 9 s d W 1 u c z E u e 0 F D Q k F T R U l B V E E s N H 0 m c X V v d D s s J n F 1 b 3 Q 7 U 2 V j d G l v b j E v N z A 0 M 1 9 E S m 9 u Z X N f M V 9 l e H B v c n R f Z X h j Z W x f M l 8 5 X y 9 B d X R v U m V t b 3 Z l Z E N v b H V t b n M x L n t B Q 0 J B U 0 V T V E F U R S w 1 f S Z x d W 9 0 O y w m c X V v d D t T Z W N 0 a W 9 u M S 8 3 M D Q z X 0 R K b 2 5 l c 1 8 x X 2 V 4 c G 9 y d F 9 l e G N l b F 8 y X z l f L 0 F 1 d G 9 S Z W 1 v d m V k Q 2 9 s d W 1 u c z E u e 0 F D Q k F T R U N P V U 5 U U l k s N n 0 m c X V v d D s s J n F 1 b 3 Q 7 U 2 V j d G l v b j E v N z A 0 M 1 9 E S m 9 u Z X N f M V 9 l e H B v c n R f Z X h j Z W x f M l 8 5 X y 9 B d X R v U m V t b 3 Z l Z E N v b H V t b n M x L n t S R U x B V E l P T l R P Q U M s N 3 0 m c X V v d D s s J n F 1 b 3 Q 7 U 2 V j d G l v b j E v N z A 0 M 1 9 E S m 9 u Z X N f M V 9 l e H B v c n R f Z X h j Z W x f M l 8 5 X y 9 B d X R v U m V t b 3 Z l Z E N v b H V t b n M x L n t D T 0 1 Q Q U 5 Z T k F N R S w 4 f S Z x d W 9 0 O y w m c X V v d D t T Z W N 0 a W 9 u M S 8 3 M D Q z X 0 R K b 2 5 l c 1 8 x X 2 V 4 c G 9 y d F 9 l e G N l b F 8 y X z l f L 0 F 1 d G 9 S Z W 1 v d m V k Q 2 9 s d W 1 u c z E u e 0 N P T V B B R E R S R V N T M S w 5 f S Z x d W 9 0 O y w m c X V v d D t T Z W N 0 a W 9 u M S 8 3 M D Q z X 0 R K b 2 5 l c 1 8 x X 2 V 4 c G 9 y d F 9 l e G N l b F 8 y X z l f L 0 F 1 d G 9 S Z W 1 v d m V k Q 2 9 s d W 1 u c z E u e 0 N P T V B B R E R S R V N T M i w x M H 0 m c X V v d D s s J n F 1 b 3 Q 7 U 2 V j d G l v b j E v N z A 0 M 1 9 E S m 9 u Z X N f M V 9 l e H B v c n R f Z X h j Z W x f M l 8 5 X y 9 B d X R v U m V t b 3 Z l Z E N v b H V t b n M x L n t D T 0 1 Q Q 0 l U W S w x M X 0 m c X V v d D s s J n F 1 b 3 Q 7 U 2 V j d G l v b j E v N z A 0 M 1 9 E S m 9 u Z X N f M V 9 l e H B v c n R f Z X h j Z W x f M l 8 5 X y 9 B d X R v U m V t b 3 Z l Z E N v b H V t b n M x L n t D T 0 1 Q U 1 R B V E U s M T J 9 J n F 1 b 3 Q 7 L C Z x d W 9 0 O 1 N l Y 3 R p b 2 4 x L z c w N D N f R E p v b m V z X z F f Z X h w b 3 J 0 X 2 V 4 Y 2 V s X z J f O V 8 v Q X V 0 b 1 J l b W 9 2 Z W R D b 2 x 1 b W 5 z M S 5 7 Q 0 9 N U F p J U E N P R E U s M T N 9 J n F 1 b 3 Q 7 L C Z x d W 9 0 O 1 N l Y 3 R p b 2 4 x L z c w N D N f R E p v b m V z X z F f Z X h w b 3 J 0 X 2 V 4 Y 2 V s X z J f O V 8 v Q X V 0 b 1 J l b W 9 2 Z W R D b 2 x 1 b W 5 z M S 5 7 Q 0 9 N U E N P V U 5 U U l k s M T R 9 J n F 1 b 3 Q 7 L C Z x d W 9 0 O 1 N l Y 3 R p b 2 4 x L z c w N D N f R E p v b m V z X z F f Z X h w b 3 J 0 X 2 V 4 Y 2 V s X z J f O V 8 v Q X V 0 b 1 J l b W 9 2 Z W R D b 2 x 1 b W 5 z M S 5 7 Q 0 9 N U F B S S U 1 F Q l V T L D E 1 f S Z x d W 9 0 O y w m c X V v d D t T Z W N 0 a W 9 u M S 8 3 M D Q z X 0 R K b 2 5 l c 1 8 x X 2 V 4 c G 9 y d F 9 l e G N l b F 8 y X z l f L 0 F 1 d G 9 S Z W 1 v d m V k Q 2 9 s d W 1 u c z E u e 0 N P T V B F T U F J T E F E R F J F U 1 M s M T Z 9 J n F 1 b 3 Q 7 L C Z x d W 9 0 O 1 N l Y 3 R p b 2 4 x L z c w N D N f R E p v b m V z X z F f Z X h w b 3 J 0 X 2 V 4 Y 2 V s X z J f O V 8 v Q X V 0 b 1 J l b W 9 2 Z W R D b 2 x 1 b W 5 z M S 5 7 Q 0 9 N U F d F Q k F E R F J F U 1 M s M T d 9 J n F 1 b 3 Q 7 L C Z x d W 9 0 O 1 N l Y 3 R p b 2 4 x L z c w N D N f R E p v b m V z X z F f Z X h w b 3 J 0 X 2 V 4 Y 2 V s X z J f O V 8 v Q X V 0 b 1 J l b W 9 2 Z W R D b 2 x 1 b W 5 z M S 5 7 Q 0 9 N U E 9 G R k l D R S w x O H 0 m c X V v d D s s J n F 1 b 3 Q 7 U 2 V j d G l v b j E v N z A 0 M 1 9 E S m 9 u Z X N f M V 9 l e H B v c n R f Z X h j Z W x f M l 8 5 X y 9 B d X R v U m V t b 3 Z l Z E N v b H V t b n M x L n t D T 0 1 Q T U 9 C S U x F L D E 5 f S Z x d W 9 0 O y w m c X V v d D t T Z W N 0 a W 9 u M S 8 3 M D Q z X 0 R K b 2 5 l c 1 8 x X 2 V 4 c G 9 y d F 9 l e G N l b F 8 y X z l f L 0 F 1 d G 9 S Z W 1 v d m V k Q 2 9 s d W 1 u c z E u e 0 N P T l R B Q 1 R G S V J T V E 5 B T U U s M j B 9 J n F 1 b 3 Q 7 L C Z x d W 9 0 O 1 N l Y 3 R p b 2 4 x L z c w N D N f R E p v b m V z X z F f Z X h w b 3 J 0 X 2 V 4 Y 2 V s X z J f O V 8 v Q X V 0 b 1 J l b W 9 2 Z W R D b 2 x 1 b W 5 z M S 5 7 Q 0 9 O V E F D V E x B U 1 R O Q U 1 F L D I x f S Z x d W 9 0 O y w m c X V v d D t T Z W N 0 a W 9 u M S 8 3 M D Q z X 0 R K b 2 5 l c 1 8 x X 2 V 4 c G 9 y d F 9 l e G N l b F 8 y X z l f L 0 F 1 d G 9 S Z W 1 v d m V k Q 2 9 s d W 1 u c z E u e 0 N P T l R B Q 1 R U S V R M R S w y M n 0 m c X V v d D s s J n F 1 b 3 Q 7 U 2 V j d G l v b j E v N z A 0 M 1 9 E S m 9 u Z X N f M V 9 l e H B v c n R f Z X h j Z W x f M l 8 5 X y 9 B d X R v U m V t b 3 Z l Z E N v b H V t b n M x L n t D T 0 5 U Q U N U R U 1 B S U w s M j N 9 J n F 1 b 3 Q 7 L C Z x d W 9 0 O 1 N l Y 3 R p b 2 4 x L z c w N D N f R E p v b m V z X z F f Z X h w b 3 J 0 X 2 V 4 Y 2 V s X z J f O V 8 v Q X V 0 b 1 J l b W 9 2 Z W R D b 2 x 1 b W 5 z M S 5 7 Q 0 9 O V E F D V E J F U 1 R Q S E 9 O R S w y N H 0 m c X V v d D s s J n F 1 b 3 Q 7 U 2 V j d G l v b j E v N z A 0 M 1 9 E S m 9 u Z X N f M V 9 l e H B v c n R f Z X h j Z W x f M l 8 5 X y 9 B d X R v U m V t b 3 Z l Z E N v b H V t b n M x L n t D T 0 5 U Q U N U T 0 Z G S U N F L D I 1 f S Z x d W 9 0 O y w m c X V v d D t T Z W N 0 a W 9 u M S 8 3 M D Q z X 0 R K b 2 5 l c 1 8 x X 2 V 4 c G 9 y d F 9 l e G N l b F 8 y X z l f L 0 F 1 d G 9 S Z W 1 v d m V k Q 2 9 s d W 1 u c z E u e 0 N P T l R B Q 1 R N T 0 J J T E U s M j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3 M D Q z X 0 R K b 2 5 l c 1 8 x X 2 V 4 c G 9 y d F 9 l e G N l b F 8 y X z l f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w N D N f R E p v b m V z X z F f Z X h w b 3 J 0 X 2 V 4 Y 2 V s X z J f O V 8 v N z A 0 M 1 9 E S m 9 u Z X N f M V 9 l e H B v c n R f Z X h j Z W x f M l 8 5 X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w N D N f R E p v b m V z X z F f Z X h w b 3 J 0 X 2 V 4 Y 2 V s X z J f O V 8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A 0 M 1 9 E S m 9 u Z X N f M V 9 l e H B v c n R f Z X h j Z W x f M l 8 5 X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l b W J l c n N f U G V y Z W d y a W 5 l X 0 c x N T B f R m x h c F 9 T b G F 0 X 1 V z Z X J z X 0 F u Z F 9 N U k 9 z X 2 J v d W 5 j Z X N f T W F y X z I x X z I w M j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Q m 9 1 b m N l Z C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w M y 0 y M 1 Q y M j o 1 M j o w M i 4 2 O T M 1 N z U w W i I g L z 4 8 R W 5 0 c n k g V H l w Z T 0 i R m l s b E N v b H V t b l R 5 c G V z I i B W Y W x 1 Z T 0 i c 0 J n W U d C Z 1 l H Q m d Z R 0 J n W U d C Z 1 l H Q X d Z P S I g L z 4 8 R W 5 0 c n k g V H l w Z T 0 i R m l s b F R h c m d l d E 5 h b W V D d X N 0 b 2 1 p e m V k I i B W Y W x 1 Z T 0 i b D E i I C 8 + P E V u d H J 5 I F R 5 c G U 9 I l F 1 Z X J 5 S U Q i I F Z h b H V l P S J z N j M 2 Z D Y x Y z Q t M T h i O C 0 0 M 2 Y w L W E 2 O T k t Y m Q 5 Z G Q 5 Z W I 0 M D E 2 I i A v P j x F b n R y e S B U e X B l P S J G a W x s Q 2 9 s d W 1 u T m F t Z X M i I F Z h b H V l P S J z W y Z x d W 9 0 O 0 V t Y W l s I E F k Z H J l c 3 M m c X V v d D s s J n F 1 b 3 Q 7 R m l y c 3 Q g T m F t Z S Z x d W 9 0 O y w m c X V v d D t M Y X N 0 I E 5 h b W U m c X V v d D s s J n F 1 b 3 Q 7 Q W R k c m V z c y Z x d W 9 0 O y w m c X V v d D t Q a G 9 u Z S B O d W 1 i Z X I m c X V v d D s s J n F 1 b 3 Q 7 Q m l y d G h k Y X k m c X V v d D s s J n F 1 b 3 Q 7 Q 2 9 t c G F u e S Z x d W 9 0 O y w m c X V v d D t K b 2 I g V G l 0 b G U m c X V v d D s s J n F 1 b 3 Q 7 R W 1 h a W w g T G l z d H M m c X V v d D s s J n F 1 b 3 Q 7 U 2 9 1 c m N l J n F 1 b 3 Q 7 L C Z x d W 9 0 O 0 J v d W 5 j Z W Q m c X V v d D s s J n F 1 b 3 Q 7 U G h v b m U g L S B N b 2 J p b G U m c X V v d D s s J n F 1 b 3 Q 7 T m 9 0 Z X M m c X V v d D s s J n F 1 b 3 Q 7 V G F p b C B O d W 1 i Z X I m c X V v d D s s J n F 1 b 3 Q 7 U m V s Y X R p b 2 4 g d G 8 g Q S 9 D J n F 1 b 3 Q 7 L C Z x d W 9 0 O 0 1 l b W J l c i B S Y X R p b m c m c X V v d D s s J n F 1 b 3 Q 7 Q m 9 1 b m N l I F R 5 c G U m c X V v d D t d I i A v P j x F b n R y e S B U e X B l P S J G a W x s R X J y b 3 J D b 2 R l I i B W Y W x 1 Z T 0 i c 1 V u a 2 5 v d 2 4 i I C 8 + P E V u d H J 5 I F R 5 c G U 9 I k Z p b G x D b 3 V u d C I g V m F s d W U 9 I m w x M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V t Y m V y c 1 9 Q Z X J l Z 3 J p b m V f R z E 1 M F 9 G b G F w X 1 N s Y X R f V X N l c n N f Q W 5 k X 0 1 S T 3 N f Y m 9 1 b m N l c 1 9 N Y X J f M j F f M j A y M i 9 B d X R v U m V t b 3 Z l Z E N v b H V t b n M x L n t F b W F p b C B B Z G R y Z X N z L D B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R m l y c 3 Q g T m F t Z S w x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x h c 3 Q g T m F t Z S w y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F k Z H J l c 3 M s M 3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Q a G 9 u Z S B O d W 1 i Z X I s N H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C a X J 0 a G R h e S w 1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N v b X B h b n k s N n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K b 2 I g V G l 0 b G U s N 3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F b W F p b C B M a X N 0 c y w 4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1 N v d X J j Z S w 5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J v d W 5 j Z W Q s M T B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U G h v b m U g L S B N b 2 J p b G U s M T F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T m 9 0 Z X M s M T J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V G F p b C B O d W 1 i Z X I s M T N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U m V s Y X R p b 2 4 g d G 8 g Q S 9 D L D E 0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1 l b W J l c i B S Y X R p b m c s M T V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Q m 9 1 b m N l I F R 5 c G U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t Z W 1 i Z X J z X 1 B l c m V n c m l u Z V 9 H M T U w X 0 Z s Y X B f U 2 x h d F 9 V c 2 V y c 1 9 B b m R f T V J P c 1 9 i b 3 V u Y 2 V z X 0 1 h c l 8 y M V 8 y M D I y L 0 F 1 d G 9 S Z W 1 v d m V k Q 2 9 s d W 1 u c z E u e 0 V t Y W l s I E F k Z H J l c 3 M s M H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G a X J z d C B O Y W 1 l L D F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T G F z d C B O Y W 1 l L D J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Q W R k c m V z c y w z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1 B o b 2 5 l I E 5 1 b W J l c i w 0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J p c n R o Z G F 5 L D V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Q 2 9 t c G F u e S w 2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p v Y i B U a X R s Z S w 3 f S Z x d W 9 0 O y w m c X V v d D t T Z W N 0 a W 9 u M S 9 t Z W 1 i Z X J z X 1 B l c m V n c m l u Z V 9 H M T U w X 0 Z s Y X B f U 2 x h d F 9 V c 2 V y c 1 9 B b m R f T V J P c 1 9 i b 3 V u Y 2 V z X 0 1 h c l 8 y M V 8 y M D I y L 0 F 1 d G 9 S Z W 1 v d m V k Q 2 9 s d W 1 u c z E u e 0 V t Y W l s I E x p c 3 R z L D h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U 2 9 1 c m N l L D l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Q m 9 1 b m N l Z C w x M H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Q a G 9 u Z S A t I E 1 v Y m l s Z S w x M X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O b 3 R l c y w x M n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U Y W l s I E 5 1 b W J l c i w x M 3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S Z W x h d G l v b i B 0 b y B B L 0 M s M T R 9 J n F 1 b 3 Q 7 L C Z x d W 9 0 O 1 N l Y 3 R p b 2 4 x L 2 1 l b W J l c n N f U G V y Z W d y a W 5 l X 0 c x N T B f R m x h c F 9 T b G F 0 X 1 V z Z X J z X 0 F u Z F 9 N U k 9 z X 2 J v d W 5 j Z X N f T W F y X z I x X z I w M j I v Q X V 0 b 1 J l b W 9 2 Z W R D b 2 x 1 b W 5 z M S 5 7 T W V t Y m V y I F J h d G l u Z y w x N X 0 m c X V v d D s s J n F 1 b 3 Q 7 U 2 V j d G l v b j E v b W V t Y m V y c 1 9 Q Z X J l Z 3 J p b m V f R z E 1 M F 9 G b G F w X 1 N s Y X R f V X N l c n N f Q W 5 k X 0 1 S T 3 N f Y m 9 1 b m N l c 1 9 N Y X J f M j F f M j A y M i 9 B d X R v U m V t b 3 Z l Z E N v b H V t b n M x L n t C b 3 V u Y 2 U g V H l w Z S w x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1 l b W J l c n N f U G V y Z W d y a W 5 l X 0 c x N T B f R m x h c F 9 T b G F 0 X 1 V z Z X J z X 0 F u Z F 9 N U k 9 z X 2 J v d W 5 j Z X N f T W F y X z I x X z I w M j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V t Y m V y c 1 9 Q Z X J l Z 3 J p b m V f R z E 1 M F 9 G b G F w X 1 N s Y X R f V X N l c n N f Q W 5 k X 0 1 S T 3 N f Y m 9 1 b m N l c 1 9 N Y X J f M j F f M j A y M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1 i Z X J z X 1 B l c m V n c m l u Z V 9 H M T U w X 0 Z s Y X B f U 2 x h d F 9 V c 2 V y c 1 9 B b m R f T V J P c 1 9 i b 3 V u Y 2 V z X 0 1 h c l 8 y M V 8 y M D I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V t Y m V y c 1 9 Q Z X J l Z 3 J p b m V f R z E 1 M F 9 G b G F w X 1 N s Y X R f V X N l c n N f Q W 5 k X 0 1 S T 3 N f Y m 9 1 b m N l c 1 9 N Y X J f M j F f M j A y M i 9 U c m l t b W V k J T I w V G V 4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l b W J l c n N f U G V y Z W d y a W 5 l X 0 c x N T B f R m x h c F 9 T b G F 0 X 1 V z Z X J z X 0 F u Z F 9 N U k 9 z X 2 N s a W N r X 2 F j d G l 2 a X R 5 X 0 1 h c l 8 y M V 8 y M D I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N s a W N r c y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V t Y W l s I E F k Z H J l c 3 M m c X V v d D s s J n F 1 b 3 Q 7 R m l y c 3 Q g T m F t Z S Z x d W 9 0 O y w m c X V v d D t M Y X N 0 I E 5 h b W U m c X V v d D s s J n F 1 b 3 Q 7 Q W R k c m V z c y Z x d W 9 0 O y w m c X V v d D t Q a G 9 u Z S B O d W 1 i Z X I m c X V v d D s s J n F 1 b 3 Q 7 Q m l y d G h k Y X k m c X V v d D s s J n F 1 b 3 Q 7 Q 2 9 t c G F u e S Z x d W 9 0 O y w m c X V v d D t K b 2 I g V G l 0 b G U m c X V v d D s s J n F 1 b 3 Q 7 R W 1 h a W w g T G l z d H M m c X V v d D s s J n F 1 b 3 Q 7 U 2 9 1 c m N l J n F 1 b 3 Q 7 L C Z x d W 9 0 O 0 J v d W 5 j Z W Q m c X V v d D s s J n F 1 b 3 Q 7 U G h v b m U g L S B N b 2 J p b G U m c X V v d D s s J n F 1 b 3 Q 7 T m 9 0 Z X M m c X V v d D s s J n F 1 b 3 Q 7 V G F p b C B O d W 1 i Z X I m c X V v d D s s J n F 1 b 3 Q 7 U m V s Y X R p b 2 4 g d G 8 g Q S 9 D J n F 1 b 3 Q 7 L C Z x d W 9 0 O 0 1 l b W J l c i B S Y X R p b m c m c X V v d D s s J n F 1 b 3 Q 7 V V J M J n F 1 b 3 Q 7 L C Z x d W 9 0 O 0 N s a W N r c y Z x d W 9 0 O 1 0 i I C 8 + P E V u d H J 5 I F R 5 c G U 9 I k Z p b G x D b 2 x 1 b W 5 U e X B l c y I g V m F s d W U 9 I n N C Z 1 l H Q m d Z R 0 J n W U d C Z 1 l H Q m d Z R 0 F 3 W U Q i I C 8 + P E V u d H J 5 I F R 5 c G U 9 I k Z p b G x M Y X N 0 V X B k Y X R l Z C I g V m F s d W U 9 I m Q y M D I y L T A z L T I z V D I y O j U y O j A y L j g x M D U w M j B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U Y X J n Z X R O Y W 1 l Q 3 V z d G 9 t a X p l Z C I g V m F s d W U 9 I m w x I i A v P j x F b n R y e S B U e X B l P S J R d W V y e U l E I i B W Y W x 1 Z T 0 i c z Y 0 O D Q 4 M T c x L T A 0 Y 2 U t N D J m O C 0 4 Y j I 1 L T k y N D U z Z T k 2 N W Q 2 M i I g L z 4 8 R W 5 0 c n k g V H l w Z T 0 i R m l s b E N v d W 5 0 I i B W Y W x 1 Z T 0 i b D I 4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F b W F p b C B B Z G R y Z X N z L D B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Z p c n N 0 I E 5 h b W U s M X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T G F z d C B O Y W 1 l L D J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F k Z H J l c 3 M s M 3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U G h v b m U g T n V t Y m V y L D R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J p c n R o Z G F 5 L D V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N v b X B h b n k s N n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S m 9 i I F R p d G x l L D d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V t Y W l s I E x p c 3 R z L D h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1 N v d X J j Z S w 5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C b 3 V u Y 2 V k L D E w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Q a G 9 u Z S A t I E 1 v Y m l s Z S w x M X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T m 9 0 Z X M s M T J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1 R h a W w g T n V t Y m V y L D E z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S Z W x h d G l v b i B 0 b y B B L 0 M s M T R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1 l b W J l c i B S Y X R p b m c s M T V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1 V S T C w x N n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Q 2 x p Y 2 t z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R W 1 h a W w g Q W R k c m V z c y w w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G a X J z d C B O Y W 1 l L D F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x h c 3 Q g T m F t Z S w y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B Z G R y Z X N z L D N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1 B o b 2 5 l I E 5 1 b W J l c i w 0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C a X J 0 a G R h e S w 1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D b 2 1 w Y W 5 5 L D Z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p v Y i B U a X R s Z S w 3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F b W F p b C B M a X N 0 c y w 4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T b 3 V y Y 2 U s O X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Q m 9 1 b m N l Z C w x M H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U G h v b m U g L S B N b 2 J p b G U s M T F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5 v d G V z L D E y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U Y W l s I E 5 1 b W J l c i w x M 3 0 m c X V v d D s s J n F 1 b 3 Q 7 U 2 V j d G l v b j E v b W V t Y m V y c 1 9 Q Z X J l Z 3 J p b m V f R z E 1 M F 9 G b G F w X 1 N s Y X R f V X N l c n N f Q W 5 k X 0 1 S T 3 N f Y 2 x p Y 2 t f Y W N 0 a X Z p d H l f T W F y X z I x X z I w M j I v Q X V 0 b 1 J l b W 9 2 Z W R D b 2 x 1 b W 5 z M S 5 7 U m V s Y X R p b 2 4 g d G 8 g Q S 9 D L D E 0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N Z W 1 i Z X I g U m F 0 a W 5 n L D E 1 f S Z x d W 9 0 O y w m c X V v d D t T Z W N 0 a W 9 u M S 9 t Z W 1 i Z X J z X 1 B l c m V n c m l u Z V 9 H M T U w X 0 Z s Y X B f U 2 x h d F 9 V c 2 V y c 1 9 B b m R f T V J P c 1 9 j b G l j a 1 9 h Y 3 R p d m l 0 e V 9 N Y X J f M j F f M j A y M i 9 B d X R v U m V t b 3 Z l Z E N v b H V t b n M x L n t V U k w s M T Z 9 J n F 1 b 3 Q 7 L C Z x d W 9 0 O 1 N l Y 3 R p b 2 4 x L 2 1 l b W J l c n N f U G V y Z W d y a W 5 l X 0 c x N T B f R m x h c F 9 T b G F 0 X 1 V z Z X J z X 0 F u Z F 9 N U k 9 z X 2 N s a W N r X 2 F j d G l 2 a X R 5 X 0 1 h c l 8 y M V 8 y M D I y L 0 F 1 d G 9 S Z W 1 v d m V k Q 2 9 s d W 1 u c z E u e 0 N s a W N r c y w x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1 l b W J l c n N f U G V y Z W d y a W 5 l X 0 c x N T B f R m x h c F 9 T b G F 0 X 1 V z Z X J z X 0 F u Z F 9 N U k 9 z X 2 N s a W N r X 2 F j d G l 2 a X R 5 X 0 1 h c l 8 y M V 8 y M D I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l b W J l c n N f U G V y Z W d y a W 5 l X 0 c x N T B f R m x h c F 9 T b G F 0 X 1 V z Z X J z X 0 F u Z F 9 N U k 9 z X 2 N s a W N r X 2 F j d G l 2 a X R 5 X 0 1 h c l 8 y M V 8 y M D I y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l b W J l c n N f U G V y Z W d y a W 5 l X 0 c x N T B f R m x h c F 9 T b G F 0 X 1 V z Z X J z X 0 F u Z F 9 N U k 9 z X 2 N s a W N r X 2 F j d G l 2 a X R 5 X 0 1 h c l 8 y M V 8 y M D I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V t Y m V y c 1 9 Q Z X J l Z 3 J p b m V f R z E 1 M F 9 G b G F w X 1 N s Y X R f V X N l c n N f Q W 5 k X 0 1 S T 3 N f Y 2 x p Y 2 t f Y W N 0 a X Z p d H l f T W F y X z I x X z I w M j I v V H J p b W 1 l Z C U y M F R l e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G V u Z W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T 3 B l b m V k X z I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D M t M j N U M j I 6 N T I 6 M D Q u M D I 4 N z Q 5 N F o i I C 8 + P E V u d H J 5 I F R 5 c G U 9 I k Z p b G x D b 2 x 1 b W 5 U e X B l c y I g V m F s d W U 9 I n N C Z 1 l H Q m d Z R 0 J n W U d C Z 1 l H Q m d Z R 0 F 3 T T 0 i I C 8 + P E V u d H J 5 I F R 5 c G U 9 I k Z p b G x U Y X J n Z X R O Y W 1 l Q 3 V z d G 9 t a X p l Z C I g V m F s d W U 9 I m w x I i A v P j x F b n R y e S B U e X B l P S J R d W V y e U l E I i B W Y W x 1 Z T 0 i c z V l Y j c y Z m Y w L T J j Z G Q t N G R k N S 1 h O W E w L T Y 0 Y z M 2 M z I x O D d m N C I g L z 4 8 R W 5 0 c n k g V H l w Z T 0 i R m l s b E N v b H V t b k 5 h b W V z I i B W Y W x 1 Z T 0 i c 1 s m c X V v d D t F b W F p b C B B Z G R y Z X N z J n F 1 b 3 Q 7 L C Z x d W 9 0 O 0 Z p c n N 0 I E 5 h b W U m c X V v d D s s J n F 1 b 3 Q 7 T G F z d C B O Y W 1 l J n F 1 b 3 Q 7 L C Z x d W 9 0 O 0 F k Z H J l c 3 M m c X V v d D s s J n F 1 b 3 Q 7 U G h v b m U g T n V t Y m V y J n F 1 b 3 Q 7 L C Z x d W 9 0 O 0 J p c n R o Z G F 5 J n F 1 b 3 Q 7 L C Z x d W 9 0 O 0 N v b X B h b n k m c X V v d D s s J n F 1 b 3 Q 7 S m 9 i I F R p d G x l J n F 1 b 3 Q 7 L C Z x d W 9 0 O 0 V t Y W l s I E x p c 3 R z J n F 1 b 3 Q 7 L C Z x d W 9 0 O 1 N v d X J j Z S Z x d W 9 0 O y w m c X V v d D t C b 3 V u Y 2 V k J n F 1 b 3 Q 7 L C Z x d W 9 0 O 1 B o b 2 5 l I C 0 g T W 9 i a W x l J n F 1 b 3 Q 7 L C Z x d W 9 0 O 0 5 v d G V z J n F 1 b 3 Q 7 L C Z x d W 9 0 O 1 R h a W w g T n V t Y m V y J n F 1 b 3 Q 7 L C Z x d W 9 0 O 1 J l b G F 0 a W 9 u I H R v I E E v Q y Z x d W 9 0 O y w m c X V v d D t N Z W 1 i Z X I g U m F 0 a W 5 n J n F 1 b 3 Q 7 L C Z x d W 9 0 O 0 9 w Z W 5 z J n F 1 b 3 Q 7 X S I g L z 4 8 R W 5 0 c n k g V H l w Z T 0 i R m l s b E V y c m 9 y Q 2 9 k Z S I g V m F s d W U 9 I n N V b m t u b 3 d u I i A v P j x F b n R y e S B U e X B l P S J G a W x s Q 2 9 1 b n Q i I F Z h b H V l P S J s N j g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9 w Z W 5 l Z C 9 B d X R v U m V t b 3 Z l Z E N v b H V t b n M x L n t F b W F p b C B B Z G R y Z X N z L D B 9 J n F 1 b 3 Q 7 L C Z x d W 9 0 O 1 N l Y 3 R p b 2 4 x L 0 9 w Z W 5 l Z C 9 B d X R v U m V t b 3 Z l Z E N v b H V t b n M x L n t G a X J z d C B O Y W 1 l L D F 9 J n F 1 b 3 Q 7 L C Z x d W 9 0 O 1 N l Y 3 R p b 2 4 x L 0 9 w Z W 5 l Z C 9 B d X R v U m V t b 3 Z l Z E N v b H V t b n M x L n t M Y X N 0 I E 5 h b W U s M n 0 m c X V v d D s s J n F 1 b 3 Q 7 U 2 V j d G l v b j E v T 3 B l b m V k L 0 F 1 d G 9 S Z W 1 v d m V k Q 2 9 s d W 1 u c z E u e 0 F k Z H J l c 3 M s M 3 0 m c X V v d D s s J n F 1 b 3 Q 7 U 2 V j d G l v b j E v T 3 B l b m V k L 0 F 1 d G 9 S Z W 1 v d m V k Q 2 9 s d W 1 u c z E u e 1 B o b 2 5 l I E 5 1 b W J l c i w 0 f S Z x d W 9 0 O y w m c X V v d D t T Z W N 0 a W 9 u M S 9 P c G V u Z W Q v Q X V 0 b 1 J l b W 9 2 Z W R D b 2 x 1 b W 5 z M S 5 7 Q m l y d G h k Y X k s N X 0 m c X V v d D s s J n F 1 b 3 Q 7 U 2 V j d G l v b j E v T 3 B l b m V k L 0 F 1 d G 9 S Z W 1 v d m V k Q 2 9 s d W 1 u c z E u e 0 N v b X B h b n k s N n 0 m c X V v d D s s J n F 1 b 3 Q 7 U 2 V j d G l v b j E v T 3 B l b m V k L 0 F 1 d G 9 S Z W 1 v d m V k Q 2 9 s d W 1 u c z E u e 0 p v Y i B U a X R s Z S w 3 f S Z x d W 9 0 O y w m c X V v d D t T Z W N 0 a W 9 u M S 9 P c G V u Z W Q v Q X V 0 b 1 J l b W 9 2 Z W R D b 2 x 1 b W 5 z M S 5 7 R W 1 h a W w g T G l z d H M s O H 0 m c X V v d D s s J n F 1 b 3 Q 7 U 2 V j d G l v b j E v T 3 B l b m V k L 0 F 1 d G 9 S Z W 1 v d m V k Q 2 9 s d W 1 u c z E u e 1 N v d X J j Z S w 5 f S Z x d W 9 0 O y w m c X V v d D t T Z W N 0 a W 9 u M S 9 P c G V u Z W Q v Q X V 0 b 1 J l b W 9 2 Z W R D b 2 x 1 b W 5 z M S 5 7 Q m 9 1 b m N l Z C w x M H 0 m c X V v d D s s J n F 1 b 3 Q 7 U 2 V j d G l v b j E v T 3 B l b m V k L 0 F 1 d G 9 S Z W 1 v d m V k Q 2 9 s d W 1 u c z E u e 1 B o b 2 5 l I C 0 g T W 9 i a W x l L D E x f S Z x d W 9 0 O y w m c X V v d D t T Z W N 0 a W 9 u M S 9 P c G V u Z W Q v Q X V 0 b 1 J l b W 9 2 Z W R D b 2 x 1 b W 5 z M S 5 7 T m 9 0 Z X M s M T J 9 J n F 1 b 3 Q 7 L C Z x d W 9 0 O 1 N l Y 3 R p b 2 4 x L 0 9 w Z W 5 l Z C 9 B d X R v U m V t b 3 Z l Z E N v b H V t b n M x L n t U Y W l s I E 5 1 b W J l c i w x M 3 0 m c X V v d D s s J n F 1 b 3 Q 7 U 2 V j d G l v b j E v T 3 B l b m V k L 0 F 1 d G 9 S Z W 1 v d m V k Q 2 9 s d W 1 u c z E u e 1 J l b G F 0 a W 9 u I H R v I E E v Q y w x N H 0 m c X V v d D s s J n F 1 b 3 Q 7 U 2 V j d G l v b j E v T 3 B l b m V k L 0 F 1 d G 9 S Z W 1 v d m V k Q 2 9 s d W 1 u c z E u e 0 1 l b W J l c i B S Y X R p b m c s M T V 9 J n F 1 b 3 Q 7 L C Z x d W 9 0 O 1 N l Y 3 R p b 2 4 x L 0 9 w Z W 5 l Z C 9 B d X R v U m V t b 3 Z l Z E N v b H V t b n M x L n t P c G V u c y w x N n 0 m c X V v d D t d L C Z x d W 9 0 O 0 N v b H V t b k N v d W 5 0 J n F 1 b 3 Q 7 O j E 3 L C Z x d W 9 0 O 0 t l e U N v b H V t b k 5 h b W V z J n F 1 b 3 Q 7 O l t d L C Z x d W 9 0 O 0 N v b H V t b k l k Z W 5 0 a X R p Z X M m c X V v d D s 6 W y Z x d W 9 0 O 1 N l Y 3 R p b 2 4 x L 0 9 w Z W 5 l Z C 9 B d X R v U m V t b 3 Z l Z E N v b H V t b n M x L n t F b W F p b C B B Z G R y Z X N z L D B 9 J n F 1 b 3 Q 7 L C Z x d W 9 0 O 1 N l Y 3 R p b 2 4 x L 0 9 w Z W 5 l Z C 9 B d X R v U m V t b 3 Z l Z E N v b H V t b n M x L n t G a X J z d C B O Y W 1 l L D F 9 J n F 1 b 3 Q 7 L C Z x d W 9 0 O 1 N l Y 3 R p b 2 4 x L 0 9 w Z W 5 l Z C 9 B d X R v U m V t b 3 Z l Z E N v b H V t b n M x L n t M Y X N 0 I E 5 h b W U s M n 0 m c X V v d D s s J n F 1 b 3 Q 7 U 2 V j d G l v b j E v T 3 B l b m V k L 0 F 1 d G 9 S Z W 1 v d m V k Q 2 9 s d W 1 u c z E u e 0 F k Z H J l c 3 M s M 3 0 m c X V v d D s s J n F 1 b 3 Q 7 U 2 V j d G l v b j E v T 3 B l b m V k L 0 F 1 d G 9 S Z W 1 v d m V k Q 2 9 s d W 1 u c z E u e 1 B o b 2 5 l I E 5 1 b W J l c i w 0 f S Z x d W 9 0 O y w m c X V v d D t T Z W N 0 a W 9 u M S 9 P c G V u Z W Q v Q X V 0 b 1 J l b W 9 2 Z W R D b 2 x 1 b W 5 z M S 5 7 Q m l y d G h k Y X k s N X 0 m c X V v d D s s J n F 1 b 3 Q 7 U 2 V j d G l v b j E v T 3 B l b m V k L 0 F 1 d G 9 S Z W 1 v d m V k Q 2 9 s d W 1 u c z E u e 0 N v b X B h b n k s N n 0 m c X V v d D s s J n F 1 b 3 Q 7 U 2 V j d G l v b j E v T 3 B l b m V k L 0 F 1 d G 9 S Z W 1 v d m V k Q 2 9 s d W 1 u c z E u e 0 p v Y i B U a X R s Z S w 3 f S Z x d W 9 0 O y w m c X V v d D t T Z W N 0 a W 9 u M S 9 P c G V u Z W Q v Q X V 0 b 1 J l b W 9 2 Z W R D b 2 x 1 b W 5 z M S 5 7 R W 1 h a W w g T G l z d H M s O H 0 m c X V v d D s s J n F 1 b 3 Q 7 U 2 V j d G l v b j E v T 3 B l b m V k L 0 F 1 d G 9 S Z W 1 v d m V k Q 2 9 s d W 1 u c z E u e 1 N v d X J j Z S w 5 f S Z x d W 9 0 O y w m c X V v d D t T Z W N 0 a W 9 u M S 9 P c G V u Z W Q v Q X V 0 b 1 J l b W 9 2 Z W R D b 2 x 1 b W 5 z M S 5 7 Q m 9 1 b m N l Z C w x M H 0 m c X V v d D s s J n F 1 b 3 Q 7 U 2 V j d G l v b j E v T 3 B l b m V k L 0 F 1 d G 9 S Z W 1 v d m V k Q 2 9 s d W 1 u c z E u e 1 B o b 2 5 l I C 0 g T W 9 i a W x l L D E x f S Z x d W 9 0 O y w m c X V v d D t T Z W N 0 a W 9 u M S 9 P c G V u Z W Q v Q X V 0 b 1 J l b W 9 2 Z W R D b 2 x 1 b W 5 z M S 5 7 T m 9 0 Z X M s M T J 9 J n F 1 b 3 Q 7 L C Z x d W 9 0 O 1 N l Y 3 R p b 2 4 x L 0 9 w Z W 5 l Z C 9 B d X R v U m V t b 3 Z l Z E N v b H V t b n M x L n t U Y W l s I E 5 1 b W J l c i w x M 3 0 m c X V v d D s s J n F 1 b 3 Q 7 U 2 V j d G l v b j E v T 3 B l b m V k L 0 F 1 d G 9 S Z W 1 v d m V k Q 2 9 s d W 1 u c z E u e 1 J l b G F 0 a W 9 u I H R v I E E v Q y w x N H 0 m c X V v d D s s J n F 1 b 3 Q 7 U 2 V j d G l v b j E v T 3 B l b m V k L 0 F 1 d G 9 S Z W 1 v d m V k Q 2 9 s d W 1 u c z E u e 0 1 l b W J l c i B S Y X R p b m c s M T V 9 J n F 1 b 3 Q 7 L C Z x d W 9 0 O 1 N l Y 3 R p b 2 4 x L 0 9 w Z W 5 l Z C 9 B d X R v U m V t b 3 Z l Z E N v b H V t b n M x L n t P c G V u c y w x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9 w Z W 5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G V u Z W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B l b m V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B l b m V k L 1 R y a W 1 t Z W Q l M j B U Z X h 0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9 d Q 6 j J w T J C q o O G B 7 H x I r k A A A A A A g A A A A A A E G Y A A A A B A A A g A A A A N X p d V 5 p g 9 M q v m m E z b w Y w 8 o P w / s v 7 8 F u Q l Z V h y b K E s / s A A A A A D o A A A A A C A A A g A A A A j v o 0 y v l 0 D 4 7 d m / c b D e m x L p L p q 2 s U V a 1 k X C d 7 5 c d U J 6 p Q A A A A Z P f b + 6 W 5 C T 5 j E v 9 g h w 8 b j X b m n 0 3 c z x 9 n a / x 7 / s + 2 l 2 o I R r V W p + W Y W k x 6 5 Z i L 7 q 6 J X U M n U I i H U t v d K D S 6 1 Q y L G q 1 v + K Y K k a c L r v N 3 Q j z b O 3 t A A A A A z P U m J p / u o A d K V f 0 x 7 y a J h n 5 W t W M l A x t S 7 8 3 C l o / T v p d a r c L m u y 1 n y x 9 Q C 8 b 2 H f F 0 s 4 O 8 b L i c C F w f b H C d I z u s D Q = = < / D a t a M a s h u p > 
</file>

<file path=customXml/itemProps1.xml><?xml version="1.0" encoding="utf-8"?>
<ds:datastoreItem xmlns:ds="http://schemas.openxmlformats.org/officeDocument/2006/customXml" ds:itemID="{74698B58-09D5-44C5-9062-6ED18DAC634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7043_DJones_1_export_excel_2_9_</vt:lpstr>
      <vt:lpstr>Maintenance Facilities</vt:lpstr>
      <vt:lpstr>Final Mailing Addresses</vt:lpstr>
      <vt:lpstr>Bounced</vt:lpstr>
      <vt:lpstr>Opened</vt:lpstr>
      <vt:lpstr>Clicked</vt:lpstr>
      <vt:lpstr>mailchimp results</vt:lpstr>
      <vt:lpstr>Postage</vt:lpstr>
      <vt:lpstr>Final Email List</vt:lpstr>
      <vt:lpstr>Final Phone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Hal Adams</cp:lastModifiedBy>
  <dcterms:created xsi:type="dcterms:W3CDTF">2022-03-03T22:11:30Z</dcterms:created>
  <dcterms:modified xsi:type="dcterms:W3CDTF">2022-03-24T23:05:15Z</dcterms:modified>
</cp:coreProperties>
</file>