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Y:\$ AerospaceEdge\Clients\Counterpoint\Source Data\"/>
    </mc:Choice>
  </mc:AlternateContent>
  <xr:revisionPtr revIDLastSave="0" documentId="13_ncr:1_{7629FCE1-CBFC-4961-80DD-4FF3211950D2}" xr6:coauthVersionLast="47" xr6:coauthVersionMax="47" xr10:uidLastSave="{00000000-0000-0000-0000-000000000000}"/>
  <bookViews>
    <workbookView xWindow="585" yWindow="0" windowWidth="11265" windowHeight="15465" firstSheet="1" activeTab="1" xr2:uid="{00000000-000D-0000-FFFF-FFFF00000000}"/>
  </bookViews>
  <sheets>
    <sheet name="summary" sheetId="13" r:id="rId1"/>
    <sheet name="narrow body" sheetId="1" r:id="rId2"/>
    <sheet name="mil fighter" sheetId="2" r:id="rId3"/>
    <sheet name="wide body (non IMA)" sheetId="14" r:id="rId4"/>
    <sheet name="wide body (IMA)" sheetId="3" r:id="rId5"/>
    <sheet name="regional" sheetId="4" r:id="rId6"/>
    <sheet name="mil trainer" sheetId="5" r:id="rId7"/>
    <sheet name="bizjet" sheetId="8" r:id="rId8"/>
    <sheet name="Data" sheetId="9" r:id="rId9"/>
    <sheet name="Mil trans" sheetId="7" r:id="rId10"/>
    <sheet name="rotorcraft mil" sheetId="6" r:id="rId11"/>
    <sheet name="rotocraft civil" sheetId="10" r:id="rId12"/>
    <sheet name="large UAV" sheetId="11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3" i="14" l="1"/>
  <c r="F44" i="14"/>
  <c r="F34" i="14"/>
  <c r="F36" i="14"/>
  <c r="F30" i="14"/>
  <c r="F29" i="14"/>
  <c r="F15" i="14"/>
  <c r="F16" i="14"/>
  <c r="F17" i="14"/>
  <c r="F18" i="14"/>
  <c r="F72" i="14"/>
  <c r="H12" i="13" s="1"/>
  <c r="F71" i="14"/>
  <c r="H11" i="13" s="1"/>
  <c r="F59" i="14"/>
  <c r="F58" i="14"/>
  <c r="F57" i="14"/>
  <c r="F56" i="14"/>
  <c r="F55" i="14"/>
  <c r="F54" i="14"/>
  <c r="F51" i="14"/>
  <c r="F50" i="14"/>
  <c r="F49" i="14"/>
  <c r="F48" i="14"/>
  <c r="F47" i="14"/>
  <c r="F46" i="14"/>
  <c r="F43" i="14"/>
  <c r="F42" i="14"/>
  <c r="F41" i="14"/>
  <c r="F40" i="14"/>
  <c r="F39" i="14"/>
  <c r="F38" i="14"/>
  <c r="F35" i="14"/>
  <c r="F33" i="14"/>
  <c r="F32" i="14"/>
  <c r="F31" i="14"/>
  <c r="F28" i="14"/>
  <c r="F27" i="14"/>
  <c r="F25" i="14"/>
  <c r="F24" i="14"/>
  <c r="F23" i="14"/>
  <c r="F22" i="14"/>
  <c r="F21" i="14"/>
  <c r="F20" i="14"/>
  <c r="F19" i="14"/>
  <c r="F14" i="14"/>
  <c r="F13" i="14"/>
  <c r="F12" i="14"/>
  <c r="F11" i="14"/>
  <c r="F67" i="14" s="1"/>
  <c r="H7" i="13" s="1"/>
  <c r="F10" i="14"/>
  <c r="F9" i="14"/>
  <c r="F8" i="14"/>
  <c r="F64" i="14"/>
  <c r="H4" i="13" s="1"/>
  <c r="F84" i="1"/>
  <c r="F12" i="13" s="1"/>
  <c r="F83" i="1"/>
  <c r="F11" i="13" s="1"/>
  <c r="F76" i="1"/>
  <c r="F4" i="13" s="1"/>
  <c r="F11" i="2"/>
  <c r="F35" i="2"/>
  <c r="K9" i="13" s="1"/>
  <c r="F33" i="2"/>
  <c r="K7" i="13" s="1"/>
  <c r="F31" i="2"/>
  <c r="K5" i="13" s="1"/>
  <c r="F83" i="3"/>
  <c r="G12" i="13" s="1"/>
  <c r="F82" i="3"/>
  <c r="G11" i="13" s="1"/>
  <c r="F45" i="4"/>
  <c r="I11" i="13" s="1"/>
  <c r="F29" i="5"/>
  <c r="L7" i="13" s="1"/>
  <c r="F27" i="5"/>
  <c r="L5" i="13" s="1"/>
  <c r="F26" i="5"/>
  <c r="L4" i="13" s="1"/>
  <c r="G47" i="8"/>
  <c r="J12" i="13" s="1"/>
  <c r="G46" i="8"/>
  <c r="J11" i="13" s="1"/>
  <c r="F39" i="7"/>
  <c r="M7" i="13" s="1"/>
  <c r="F35" i="6"/>
  <c r="N9" i="13" s="1"/>
  <c r="F33" i="6"/>
  <c r="N7" i="13" s="1"/>
  <c r="F31" i="6"/>
  <c r="N5" i="13" s="1"/>
  <c r="F30" i="6"/>
  <c r="N4" i="13" s="1"/>
  <c r="F32" i="10"/>
  <c r="O12" i="13" s="1"/>
  <c r="F31" i="10"/>
  <c r="O11" i="13" s="1"/>
  <c r="F30" i="10"/>
  <c r="O10" i="13" s="1"/>
  <c r="F24" i="10"/>
  <c r="O4" i="13" s="1"/>
  <c r="F30" i="11"/>
  <c r="P8" i="13" s="1"/>
  <c r="F29" i="11"/>
  <c r="P7" i="13" s="1"/>
  <c r="F27" i="11"/>
  <c r="P5" i="13" s="1"/>
  <c r="F26" i="11"/>
  <c r="P4" i="13" s="1"/>
  <c r="F73" i="14" l="1"/>
  <c r="H13" i="13" s="1"/>
  <c r="F66" i="14"/>
  <c r="H6" i="13" s="1"/>
  <c r="F68" i="14"/>
  <c r="H8" i="13" s="1"/>
  <c r="F69" i="14"/>
  <c r="H9" i="13" s="1"/>
  <c r="F70" i="14"/>
  <c r="H10" i="13" s="1"/>
  <c r="F65" i="14"/>
  <c r="H5" i="13" s="1"/>
  <c r="F62" i="14"/>
  <c r="F74" i="14" l="1"/>
  <c r="H14" i="13" s="1"/>
  <c r="F22" i="11"/>
  <c r="F17" i="11"/>
  <c r="F18" i="11"/>
  <c r="F19" i="11"/>
  <c r="F21" i="11"/>
  <c r="F20" i="11"/>
  <c r="F16" i="11"/>
  <c r="F15" i="11"/>
  <c r="F35" i="11" s="1"/>
  <c r="P13" i="13" s="1"/>
  <c r="F14" i="11"/>
  <c r="F13" i="11"/>
  <c r="F28" i="11" s="1"/>
  <c r="F12" i="11"/>
  <c r="F11" i="11"/>
  <c r="F34" i="11" s="1"/>
  <c r="P12" i="13" s="1"/>
  <c r="F10" i="11"/>
  <c r="F9" i="11"/>
  <c r="F33" i="11" s="1"/>
  <c r="P11" i="13" s="1"/>
  <c r="F8" i="11"/>
  <c r="F31" i="11" s="1"/>
  <c r="P9" i="13" s="1"/>
  <c r="F9" i="10"/>
  <c r="F10" i="10"/>
  <c r="F11" i="10"/>
  <c r="F25" i="10" s="1"/>
  <c r="F12" i="10"/>
  <c r="F27" i="10" s="1"/>
  <c r="O7" i="13" s="1"/>
  <c r="F13" i="10"/>
  <c r="F14" i="10"/>
  <c r="F15" i="10"/>
  <c r="F16" i="10"/>
  <c r="F33" i="10" s="1"/>
  <c r="O13" i="13" s="1"/>
  <c r="F18" i="10"/>
  <c r="F29" i="10" s="1"/>
  <c r="O9" i="13" s="1"/>
  <c r="F19" i="10"/>
  <c r="F8" i="10"/>
  <c r="F28" i="10" s="1"/>
  <c r="O8" i="13" s="1"/>
  <c r="F26" i="6"/>
  <c r="F25" i="6"/>
  <c r="F10" i="6"/>
  <c r="F9" i="6"/>
  <c r="F11" i="6"/>
  <c r="F32" i="6" s="1"/>
  <c r="F12" i="6"/>
  <c r="F13" i="6"/>
  <c r="F14" i="6"/>
  <c r="F15" i="6"/>
  <c r="F16" i="6"/>
  <c r="F17" i="6"/>
  <c r="F37" i="6" s="1"/>
  <c r="N11" i="13" s="1"/>
  <c r="F18" i="6"/>
  <c r="F39" i="6" s="1"/>
  <c r="N13" i="13" s="1"/>
  <c r="F19" i="6"/>
  <c r="F20" i="6"/>
  <c r="F21" i="6"/>
  <c r="F22" i="6"/>
  <c r="F23" i="6"/>
  <c r="F24" i="6"/>
  <c r="F8" i="6"/>
  <c r="F34" i="6" s="1"/>
  <c r="N8" i="13" s="1"/>
  <c r="F19" i="8"/>
  <c r="F33" i="8"/>
  <c r="F30" i="8"/>
  <c r="F32" i="8"/>
  <c r="F31" i="8"/>
  <c r="F10" i="8"/>
  <c r="F11" i="8"/>
  <c r="F12" i="8"/>
  <c r="G39" i="8" s="1"/>
  <c r="F13" i="8"/>
  <c r="F14" i="8"/>
  <c r="F15" i="8"/>
  <c r="F16" i="8"/>
  <c r="F17" i="8"/>
  <c r="F18" i="8"/>
  <c r="F20" i="8"/>
  <c r="F21" i="8"/>
  <c r="F22" i="8"/>
  <c r="F23" i="8"/>
  <c r="G44" i="8" s="1"/>
  <c r="J9" i="13" s="1"/>
  <c r="F24" i="8"/>
  <c r="F25" i="8"/>
  <c r="F26" i="8"/>
  <c r="F27" i="8"/>
  <c r="F28" i="8"/>
  <c r="F34" i="8"/>
  <c r="F35" i="8"/>
  <c r="F9" i="8"/>
  <c r="G40" i="8" s="1"/>
  <c r="J5" i="13" s="1"/>
  <c r="F22" i="5"/>
  <c r="F35" i="5" s="1"/>
  <c r="L13" i="13" s="1"/>
  <c r="F21" i="5"/>
  <c r="F8" i="5"/>
  <c r="F9" i="5"/>
  <c r="F10" i="5"/>
  <c r="F11" i="5"/>
  <c r="F12" i="5"/>
  <c r="F31" i="5" s="1"/>
  <c r="L9" i="13" s="1"/>
  <c r="F13" i="5"/>
  <c r="F14" i="5"/>
  <c r="F34" i="5" s="1"/>
  <c r="L12" i="13" s="1"/>
  <c r="F15" i="5"/>
  <c r="F16" i="5"/>
  <c r="F32" i="5" s="1"/>
  <c r="L10" i="13" s="1"/>
  <c r="F17" i="5"/>
  <c r="F18" i="5"/>
  <c r="F19" i="5"/>
  <c r="F20" i="5"/>
  <c r="F7" i="5"/>
  <c r="F30" i="5" s="1"/>
  <c r="L8" i="13" s="1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4" i="7"/>
  <c r="F42" i="7" s="1"/>
  <c r="M10" i="13" s="1"/>
  <c r="F25" i="7"/>
  <c r="F45" i="7" s="1"/>
  <c r="M13" i="13" s="1"/>
  <c r="F26" i="7"/>
  <c r="F27" i="7"/>
  <c r="F28" i="7"/>
  <c r="F44" i="7" s="1"/>
  <c r="M12" i="13" s="1"/>
  <c r="F29" i="7"/>
  <c r="F30" i="7"/>
  <c r="F31" i="7"/>
  <c r="F32" i="7"/>
  <c r="F8" i="7"/>
  <c r="F36" i="7" s="1"/>
  <c r="F10" i="4"/>
  <c r="F28" i="4"/>
  <c r="F46" i="4" s="1"/>
  <c r="I12" i="13" s="1"/>
  <c r="F9" i="4"/>
  <c r="F11" i="4"/>
  <c r="F12" i="4"/>
  <c r="F13" i="4"/>
  <c r="F14" i="4"/>
  <c r="F15" i="4"/>
  <c r="F43" i="4" s="1"/>
  <c r="I9" i="13" s="1"/>
  <c r="F16" i="4"/>
  <c r="F17" i="4"/>
  <c r="F18" i="4"/>
  <c r="F19" i="4"/>
  <c r="F20" i="4"/>
  <c r="F21" i="4"/>
  <c r="F41" i="4" s="1"/>
  <c r="I7" i="13" s="1"/>
  <c r="F22" i="4"/>
  <c r="F44" i="4" s="1"/>
  <c r="I10" i="13" s="1"/>
  <c r="F24" i="4"/>
  <c r="F26" i="4"/>
  <c r="F38" i="4" s="1"/>
  <c r="F27" i="4"/>
  <c r="F29" i="4"/>
  <c r="F30" i="4"/>
  <c r="F31" i="4"/>
  <c r="F32" i="4"/>
  <c r="F33" i="4"/>
  <c r="F34" i="4"/>
  <c r="F8" i="4"/>
  <c r="F39" i="4" s="1"/>
  <c r="I5" i="13" s="1"/>
  <c r="F40" i="4" l="1"/>
  <c r="I6" i="13" s="1"/>
  <c r="G43" i="8"/>
  <c r="J8" i="13" s="1"/>
  <c r="F26" i="10"/>
  <c r="O6" i="13" s="1"/>
  <c r="F40" i="7"/>
  <c r="M8" i="13" s="1"/>
  <c r="J4" i="13"/>
  <c r="F33" i="5"/>
  <c r="L11" i="13" s="1"/>
  <c r="G48" i="8"/>
  <c r="J13" i="13" s="1"/>
  <c r="F28" i="5"/>
  <c r="F47" i="4"/>
  <c r="I13" i="13" s="1"/>
  <c r="F41" i="7"/>
  <c r="M9" i="13" s="1"/>
  <c r="G42" i="8"/>
  <c r="J7" i="13" s="1"/>
  <c r="M4" i="13"/>
  <c r="N6" i="13"/>
  <c r="F40" i="6"/>
  <c r="G45" i="8"/>
  <c r="J10" i="13" s="1"/>
  <c r="F36" i="6"/>
  <c r="N10" i="13" s="1"/>
  <c r="O5" i="13"/>
  <c r="O14" i="13" s="1"/>
  <c r="F34" i="10"/>
  <c r="P6" i="13"/>
  <c r="F42" i="4"/>
  <c r="I8" i="13" s="1"/>
  <c r="F43" i="7"/>
  <c r="M11" i="13" s="1"/>
  <c r="F38" i="7"/>
  <c r="M6" i="13" s="1"/>
  <c r="G41" i="8"/>
  <c r="J6" i="13" s="1"/>
  <c r="F38" i="6"/>
  <c r="N12" i="13" s="1"/>
  <c r="F32" i="11"/>
  <c r="P10" i="13" s="1"/>
  <c r="I4" i="13"/>
  <c r="F37" i="7"/>
  <c r="M5" i="13" s="1"/>
  <c r="F21" i="10"/>
  <c r="F24" i="11"/>
  <c r="F28" i="6"/>
  <c r="F37" i="8"/>
  <c r="F24" i="5"/>
  <c r="F34" i="7"/>
  <c r="F36" i="4"/>
  <c r="F70" i="3"/>
  <c r="F33" i="3"/>
  <c r="F27" i="3"/>
  <c r="F53" i="3"/>
  <c r="F50" i="3"/>
  <c r="F52" i="3"/>
  <c r="F57" i="3"/>
  <c r="F51" i="3"/>
  <c r="F10" i="3"/>
  <c r="F8" i="3"/>
  <c r="F9" i="3"/>
  <c r="F69" i="3"/>
  <c r="F68" i="3"/>
  <c r="F67" i="3"/>
  <c r="F66" i="3"/>
  <c r="F65" i="3"/>
  <c r="F64" i="3"/>
  <c r="F62" i="3"/>
  <c r="F61" i="3"/>
  <c r="F60" i="3"/>
  <c r="F59" i="3"/>
  <c r="F58" i="3"/>
  <c r="F55" i="3"/>
  <c r="F49" i="3"/>
  <c r="F48" i="3"/>
  <c r="F46" i="3"/>
  <c r="F45" i="3"/>
  <c r="F42" i="3"/>
  <c r="F41" i="3"/>
  <c r="F40" i="3"/>
  <c r="F39" i="3"/>
  <c r="F38" i="3"/>
  <c r="F37" i="3"/>
  <c r="F36" i="3"/>
  <c r="F35" i="3"/>
  <c r="F32" i="3"/>
  <c r="F31" i="3"/>
  <c r="F30" i="3"/>
  <c r="F29" i="3"/>
  <c r="F28" i="3"/>
  <c r="F26" i="3"/>
  <c r="F25" i="3"/>
  <c r="F24" i="3"/>
  <c r="F23" i="3"/>
  <c r="F22" i="3"/>
  <c r="F21" i="3"/>
  <c r="F20" i="3"/>
  <c r="F17" i="3"/>
  <c r="F16" i="3"/>
  <c r="F15" i="3"/>
  <c r="F14" i="3"/>
  <c r="F78" i="3" s="1"/>
  <c r="G7" i="13" s="1"/>
  <c r="F13" i="3"/>
  <c r="F12" i="3"/>
  <c r="F11" i="3"/>
  <c r="F26" i="2"/>
  <c r="F20" i="2"/>
  <c r="F37" i="2" s="1"/>
  <c r="K11" i="13" s="1"/>
  <c r="Q11" i="13" s="1"/>
  <c r="N14" i="13" l="1"/>
  <c r="I14" i="13"/>
  <c r="F48" i="4"/>
  <c r="F36" i="11"/>
  <c r="M14" i="13"/>
  <c r="J14" i="13"/>
  <c r="P14" i="13"/>
  <c r="F46" i="7"/>
  <c r="G49" i="8"/>
  <c r="L6" i="13"/>
  <c r="L14" i="13" s="1"/>
  <c r="F36" i="5"/>
  <c r="F76" i="3"/>
  <c r="G5" i="13" s="1"/>
  <c r="F80" i="3"/>
  <c r="G9" i="13" s="1"/>
  <c r="F79" i="3"/>
  <c r="G8" i="13" s="1"/>
  <c r="F75" i="3"/>
  <c r="G4" i="13" s="1"/>
  <c r="F81" i="3"/>
  <c r="G10" i="13" s="1"/>
  <c r="F84" i="3"/>
  <c r="G13" i="13" s="1"/>
  <c r="F73" i="3"/>
  <c r="F77" i="3"/>
  <c r="F8" i="2"/>
  <c r="F9" i="2"/>
  <c r="F10" i="2"/>
  <c r="F32" i="2" s="1"/>
  <c r="F12" i="2"/>
  <c r="F38" i="2" s="1"/>
  <c r="K12" i="13" s="1"/>
  <c r="Q12" i="13" s="1"/>
  <c r="F13" i="2"/>
  <c r="F14" i="2"/>
  <c r="F15" i="2"/>
  <c r="F16" i="2"/>
  <c r="F17" i="2"/>
  <c r="F18" i="2"/>
  <c r="F39" i="2" s="1"/>
  <c r="K13" i="13" s="1"/>
  <c r="F19" i="2"/>
  <c r="F21" i="2"/>
  <c r="F22" i="2"/>
  <c r="F23" i="2"/>
  <c r="F24" i="2"/>
  <c r="F36" i="2" s="1"/>
  <c r="K10" i="13" s="1"/>
  <c r="F25" i="2"/>
  <c r="K6" i="13" l="1"/>
  <c r="F30" i="2"/>
  <c r="K4" i="13" s="1"/>
  <c r="K14" i="13" s="1"/>
  <c r="F34" i="2"/>
  <c r="K8" i="13" s="1"/>
  <c r="G6" i="13"/>
  <c r="F85" i="3"/>
  <c r="F28" i="2"/>
  <c r="F71" i="1"/>
  <c r="F11" i="1"/>
  <c r="F10" i="1"/>
  <c r="F36" i="1"/>
  <c r="F25" i="1"/>
  <c r="F9" i="1"/>
  <c r="F12" i="1"/>
  <c r="F13" i="1"/>
  <c r="F79" i="1" s="1"/>
  <c r="F14" i="1"/>
  <c r="F15" i="1"/>
  <c r="F16" i="1"/>
  <c r="F17" i="1"/>
  <c r="F19" i="1"/>
  <c r="F20" i="1"/>
  <c r="F21" i="1"/>
  <c r="F22" i="1"/>
  <c r="F23" i="1"/>
  <c r="F24" i="1"/>
  <c r="F26" i="1"/>
  <c r="F27" i="1"/>
  <c r="F28" i="1"/>
  <c r="F29" i="1"/>
  <c r="F30" i="1"/>
  <c r="F32" i="1"/>
  <c r="F80" i="1" s="1"/>
  <c r="F8" i="13" s="1"/>
  <c r="Q8" i="13" s="1"/>
  <c r="F33" i="1"/>
  <c r="F34" i="1"/>
  <c r="F35" i="1"/>
  <c r="F37" i="1"/>
  <c r="F38" i="1"/>
  <c r="F39" i="1"/>
  <c r="F40" i="1"/>
  <c r="F41" i="1"/>
  <c r="F42" i="1"/>
  <c r="F43" i="1"/>
  <c r="F46" i="1"/>
  <c r="F82" i="1" s="1"/>
  <c r="F10" i="13" s="1"/>
  <c r="Q10" i="13" s="1"/>
  <c r="F47" i="1"/>
  <c r="F48" i="1"/>
  <c r="F49" i="1"/>
  <c r="F50" i="1"/>
  <c r="F51" i="1"/>
  <c r="F52" i="1"/>
  <c r="F64" i="1"/>
  <c r="F65" i="1"/>
  <c r="F55" i="1"/>
  <c r="F56" i="1"/>
  <c r="F57" i="1"/>
  <c r="F58" i="1"/>
  <c r="F59" i="1"/>
  <c r="F60" i="1"/>
  <c r="F61" i="1"/>
  <c r="F62" i="1"/>
  <c r="F66" i="1"/>
  <c r="F85" i="1" s="1"/>
  <c r="F13" i="13" s="1"/>
  <c r="Q13" i="13" s="1"/>
  <c r="F67" i="1"/>
  <c r="F68" i="1"/>
  <c r="F69" i="1"/>
  <c r="F70" i="1"/>
  <c r="F8" i="1"/>
  <c r="F77" i="1" s="1"/>
  <c r="F5" i="13" s="1"/>
  <c r="Q5" i="13" s="1"/>
  <c r="Q4" i="13" l="1"/>
  <c r="F7" i="13"/>
  <c r="Q7" i="13" s="1"/>
  <c r="F40" i="2"/>
  <c r="F78" i="1"/>
  <c r="F6" i="13" s="1"/>
  <c r="F14" i="13" s="1"/>
  <c r="F81" i="1"/>
  <c r="F9" i="13" s="1"/>
  <c r="Q9" i="13" s="1"/>
  <c r="G14" i="13"/>
  <c r="F74" i="1"/>
  <c r="Q6" i="13" l="1"/>
  <c r="F86" i="1"/>
</calcChain>
</file>

<file path=xl/sharedStrings.xml><?xml version="1.0" encoding="utf-8"?>
<sst xmlns="http://schemas.openxmlformats.org/spreadsheetml/2006/main" count="1371" uniqueCount="477">
  <si>
    <t>AVIONICS SHIPSET MODEL</t>
  </si>
  <si>
    <t>Sector</t>
  </si>
  <si>
    <t>Narrow body</t>
  </si>
  <si>
    <t>Specific</t>
  </si>
  <si>
    <t>A320 family</t>
  </si>
  <si>
    <t>Equipment</t>
  </si>
  <si>
    <t>Qty</t>
  </si>
  <si>
    <t>Supplier (if known)</t>
  </si>
  <si>
    <t>Sub-system code</t>
  </si>
  <si>
    <t>Sub-system codes</t>
  </si>
  <si>
    <t>I</t>
  </si>
  <si>
    <t>N</t>
  </si>
  <si>
    <t>F</t>
  </si>
  <si>
    <t>D</t>
  </si>
  <si>
    <t>C</t>
  </si>
  <si>
    <t>SV</t>
  </si>
  <si>
    <t>DI</t>
  </si>
  <si>
    <t>IMA= I</t>
  </si>
  <si>
    <t>NAV= N</t>
  </si>
  <si>
    <t>DISPLAY= DI</t>
  </si>
  <si>
    <t>COMMS= C</t>
  </si>
  <si>
    <t>SURV= SV</t>
  </si>
  <si>
    <t>MISSION= M</t>
  </si>
  <si>
    <t>SENSORS= S</t>
  </si>
  <si>
    <t>DATA= D</t>
  </si>
  <si>
    <t>FMGC</t>
  </si>
  <si>
    <t>MCDU</t>
  </si>
  <si>
    <t>ADIRU</t>
  </si>
  <si>
    <t>ADIRS control panel</t>
  </si>
  <si>
    <t>Air Data Modules (ADM)</t>
  </si>
  <si>
    <t>Air data probes (pitot/static)</t>
  </si>
  <si>
    <t>GPS receivers</t>
  </si>
  <si>
    <t>ADIRS CDU</t>
  </si>
  <si>
    <t>Pedestal ADS select</t>
  </si>
  <si>
    <t>Compass</t>
  </si>
  <si>
    <t>Integrated Standby Instrument System</t>
  </si>
  <si>
    <t>VOR receivers</t>
  </si>
  <si>
    <t>ILS receivers</t>
  </si>
  <si>
    <t>ADF system</t>
  </si>
  <si>
    <t>DME receivers</t>
  </si>
  <si>
    <t>DDRMI display</t>
  </si>
  <si>
    <t>Radio Management Panel</t>
  </si>
  <si>
    <t>ATC control box</t>
  </si>
  <si>
    <t>WX control panel</t>
  </si>
  <si>
    <t>Weather WX radar system</t>
  </si>
  <si>
    <t>Ground Proximity Warning System (GPWS)</t>
  </si>
  <si>
    <t>TCAS computer</t>
  </si>
  <si>
    <t>ATC Mode S Transponders (TCAS)</t>
  </si>
  <si>
    <t>TCAS antennas</t>
  </si>
  <si>
    <t>TCAS control panel</t>
  </si>
  <si>
    <t>FMGC= F</t>
  </si>
  <si>
    <t>Primary Flight Display (EFIS)</t>
  </si>
  <si>
    <t>Navigation display (EFIS)</t>
  </si>
  <si>
    <t>Display Management Computer (EFIS)</t>
  </si>
  <si>
    <t>Data Base loader</t>
  </si>
  <si>
    <t>Nav updates every 28 days</t>
  </si>
  <si>
    <t>Controls A/P, EFIS and Nav functions</t>
  </si>
  <si>
    <t>Flight Control Unit (FCU) panel (3 panels)</t>
  </si>
  <si>
    <t>A</t>
  </si>
  <si>
    <t>A/T Engine Control Unit</t>
  </si>
  <si>
    <t>A/PILOT = A</t>
  </si>
  <si>
    <t>Thrust levers</t>
  </si>
  <si>
    <t>out of scope =  cockpit equipment</t>
  </si>
  <si>
    <t>Audio Control Panel</t>
  </si>
  <si>
    <t>Audio Management Unit</t>
  </si>
  <si>
    <t>Radio management panel</t>
  </si>
  <si>
    <t>Comms Receivers VH (transceiver/antenna)</t>
  </si>
  <si>
    <t>Comms Receivers UF (transceiver/antenna)</t>
  </si>
  <si>
    <t>Cabin Intercomms System</t>
  </si>
  <si>
    <t>in scope?</t>
  </si>
  <si>
    <t>Cockpit Voice Recorder</t>
  </si>
  <si>
    <t>CVR control panel</t>
  </si>
  <si>
    <t>ECAM display</t>
  </si>
  <si>
    <t>EFIS Control panel</t>
  </si>
  <si>
    <t>ECAM Control panel</t>
  </si>
  <si>
    <t>System Data Acquisition Concentrator (SDAC)</t>
  </si>
  <si>
    <t>Flight Warning Computer (FWC)</t>
  </si>
  <si>
    <t>Clock</t>
  </si>
  <si>
    <t>Flight Data Recorder</t>
  </si>
  <si>
    <t>FD Interface Unit</t>
  </si>
  <si>
    <t>Quick Access Recorder (QAR)</t>
  </si>
  <si>
    <t>Aircraft Intergated Data System (AIDS)</t>
  </si>
  <si>
    <t>Air Traffic Services Unit (ATSU)</t>
  </si>
  <si>
    <t>TOTAL SHIPSET</t>
  </si>
  <si>
    <t>Thales</t>
  </si>
  <si>
    <t>L3</t>
  </si>
  <si>
    <t>Collins</t>
  </si>
  <si>
    <t>Thales/Diehl</t>
  </si>
  <si>
    <t>Honeywell</t>
  </si>
  <si>
    <t>Cobham/L3/Collins</t>
  </si>
  <si>
    <t>(optional fit)</t>
  </si>
  <si>
    <t>Teledyne controls</t>
  </si>
  <si>
    <t>ACSS Thales with L3</t>
  </si>
  <si>
    <t>??????</t>
  </si>
  <si>
    <t>HUD display system</t>
  </si>
  <si>
    <t xml:space="preserve">Glareshield </t>
  </si>
  <si>
    <t>Multi Mode Receiver (MMR)</t>
  </si>
  <si>
    <t>Effectively replaces GPS, VOR, ILS  equipment</t>
  </si>
  <si>
    <t>Option (HWL/Collins/Thales)</t>
  </si>
  <si>
    <t>BFE option. Thales or Honeywell</t>
  </si>
  <si>
    <t>Optional fit</t>
  </si>
  <si>
    <t>Replaced by MMR</t>
  </si>
  <si>
    <t>(backward compatible)</t>
  </si>
  <si>
    <t xml:space="preserve">Thales, Universal Avionics. </t>
  </si>
  <si>
    <t>Assum e 1 per a/c</t>
  </si>
  <si>
    <t>Optional</t>
  </si>
  <si>
    <t>China has mandated HUDs</t>
  </si>
  <si>
    <t>Avionic racking, databuses excluded</t>
  </si>
  <si>
    <t>MMR upgraded periodically and available from several vendors</t>
  </si>
  <si>
    <t>FCU (part of FMGC above)</t>
  </si>
  <si>
    <t>Flight Augmentation Computers (FAC) part of FMGC system above</t>
  </si>
  <si>
    <t>Autopilot /Auto thrust system</t>
  </si>
  <si>
    <t>Who supplies????</t>
  </si>
  <si>
    <t>Part of FMGC/FCU above?</t>
  </si>
  <si>
    <t>Collins/Honeywell</t>
  </si>
  <si>
    <t>FMS offered by Thales/GE and Honeywell upgraded periodically. Thales/GE has 70% market share</t>
  </si>
  <si>
    <t>TCAS and EGPWS upgraded periodically and available from Collins or HWL</t>
  </si>
  <si>
    <t>Who ???</t>
  </si>
  <si>
    <t>Electronic Flight Bags (EFBs)</t>
  </si>
  <si>
    <t>Universal Avionics</t>
  </si>
  <si>
    <t>Shipset $K's</t>
  </si>
  <si>
    <t>Price $K's</t>
  </si>
  <si>
    <t>list price of A320 = $101M</t>
  </si>
  <si>
    <t>CHECK</t>
  </si>
  <si>
    <t>airframe = 40%, engine = 30%, systems = 20%, assembly = 10%</t>
  </si>
  <si>
    <t>avionics = 7.5% of civil systems ??</t>
  </si>
  <si>
    <t>20% of mil fighter??</t>
  </si>
  <si>
    <t>Remote Data concentrators</t>
  </si>
  <si>
    <t>Mil Fighter</t>
  </si>
  <si>
    <t>F35</t>
  </si>
  <si>
    <t>Multi function Advanced Data link AIA Antenna</t>
  </si>
  <si>
    <t>Multi function Advanced Data link AAA Array</t>
  </si>
  <si>
    <t>Panoramic Display Cockpit Electronic Unit</t>
  </si>
  <si>
    <t>Antenna suite</t>
  </si>
  <si>
    <t>Aircraft memory system</t>
  </si>
  <si>
    <t>Harris</t>
  </si>
  <si>
    <t>Harris L3</t>
  </si>
  <si>
    <t>Northrop Grumman</t>
  </si>
  <si>
    <t>AESA Radar</t>
  </si>
  <si>
    <t>Northrop Grumman/Raytheon?</t>
  </si>
  <si>
    <t>Distributed Aperture System (electro-optical)</t>
  </si>
  <si>
    <t>Pilot Helmet Mounted Display System</t>
  </si>
  <si>
    <t>Rockwell Collins/Elbit</t>
  </si>
  <si>
    <t>EW, Radar, Mission processing , remote data concentrators</t>
  </si>
  <si>
    <t>BAE Systems</t>
  </si>
  <si>
    <t>?????</t>
  </si>
  <si>
    <t>Communication, Navigation, Identification Unit AN/ASQ-242</t>
  </si>
  <si>
    <t>Electro Optical Targeting System (FLIR &amp; IRST)</t>
  </si>
  <si>
    <t>VHF/UHF transceiver, IFF, JPALS, MADL, Link 16 (hi speed databus). 27 avionics functions</t>
  </si>
  <si>
    <t>Panormic Cockpit Display</t>
  </si>
  <si>
    <t>Elbit (switched from Harris L3 in 2017)</t>
  </si>
  <si>
    <t>Standby display</t>
  </si>
  <si>
    <t>GE Aviation</t>
  </si>
  <si>
    <t>BAE awarded upgrade contract in 2019</t>
  </si>
  <si>
    <t>Electronic Warfare suite AN/ASQ-239 (evasion, engagement,  jamming, c/measures)</t>
  </si>
  <si>
    <t>High speed and fibre optics data/signalling network databuses</t>
  </si>
  <si>
    <t>???</t>
  </si>
  <si>
    <t>Integrated Core Processor (ICP)</t>
  </si>
  <si>
    <t>AVIONIC SHIPSET TOTAL</t>
  </si>
  <si>
    <t>S</t>
  </si>
  <si>
    <t>M</t>
  </si>
  <si>
    <t>Mission computers</t>
  </si>
  <si>
    <t>Harris L3 ??</t>
  </si>
  <si>
    <t>Radar altimeter</t>
  </si>
  <si>
    <t>B787</t>
  </si>
  <si>
    <t>Wide body IMA (787,A350)</t>
  </si>
  <si>
    <t>Common Core processing</t>
  </si>
  <si>
    <t>Remote Data Concentrators</t>
  </si>
  <si>
    <t>Multi Function Display</t>
  </si>
  <si>
    <t>Mode control Panel (Auto/Pilot control)</t>
  </si>
  <si>
    <t>Radio Tuning control Panels</t>
  </si>
  <si>
    <t>EFIS control panel</t>
  </si>
  <si>
    <t>Integrated Navigation Radios</t>
  </si>
  <si>
    <t xml:space="preserve">Earth Reference System </t>
  </si>
  <si>
    <t>Common Data Network</t>
  </si>
  <si>
    <t>part of FMC above</t>
  </si>
  <si>
    <t>80 applications, 60 vendors</t>
  </si>
  <si>
    <t>Astronautics</t>
  </si>
  <si>
    <t>EICAS Crew alerting System</t>
  </si>
  <si>
    <t>(not a separate display)</t>
  </si>
  <si>
    <t>Multi Scan Hazard Detection System</t>
  </si>
  <si>
    <t>SATCOM 2100</t>
  </si>
  <si>
    <t xml:space="preserve">HST 2100 </t>
  </si>
  <si>
    <t>HF Radio</t>
  </si>
  <si>
    <t>CommsManagement Function (CMF)</t>
  </si>
  <si>
    <t>Integrated Surveillance System CISS 2100</t>
  </si>
  <si>
    <t>Weather WX radar system (transceivers)</t>
  </si>
  <si>
    <t>?/</t>
  </si>
  <si>
    <t>Intergated Nav Receivers (INRs)</t>
  </si>
  <si>
    <t>integrated with INR</t>
  </si>
  <si>
    <t>??</t>
  </si>
  <si>
    <t>Radar altimeters</t>
  </si>
  <si>
    <t>ADF radios</t>
  </si>
  <si>
    <t>optional</t>
  </si>
  <si>
    <t>IRU package</t>
  </si>
  <si>
    <t>AHRS package</t>
  </si>
  <si>
    <t>Honeywell software package</t>
  </si>
  <si>
    <t>Crew Info System/Maint System</t>
  </si>
  <si>
    <t>IMA software function</t>
  </si>
  <si>
    <t>Wireless LAN data loader</t>
  </si>
  <si>
    <t>out of scope</t>
  </si>
  <si>
    <t>see below</t>
  </si>
  <si>
    <t>Fibre optic, high speed, all CCS functions</t>
  </si>
  <si>
    <t>airframe = 38%, engine = 27%, systems = 22%, assembly = 13%</t>
  </si>
  <si>
    <t>avionics = 3.7% of systems ??</t>
  </si>
  <si>
    <t>list price of B787 = $246M (goes for $150m)</t>
  </si>
  <si>
    <t>(or 5.5% of actual)</t>
  </si>
  <si>
    <t xml:space="preserve">Regional </t>
  </si>
  <si>
    <t>Embraer 190/195</t>
  </si>
  <si>
    <t>FMZ - 2000 FMS</t>
  </si>
  <si>
    <t>Primus Epic displays</t>
  </si>
  <si>
    <t>Primus Epic MCDUs</t>
  </si>
  <si>
    <t>Primus Epic Navigation</t>
  </si>
  <si>
    <t>Air Data System</t>
  </si>
  <si>
    <t>Honeywell Primus Epic 1000 includes;</t>
  </si>
  <si>
    <t>Weather Radar System</t>
  </si>
  <si>
    <t>IRS Gyroscope System</t>
  </si>
  <si>
    <t>TCAS</t>
  </si>
  <si>
    <t>EGPWS</t>
  </si>
  <si>
    <t>(incl LNAV, RNAV)</t>
  </si>
  <si>
    <t>Intergated Radio System</t>
  </si>
  <si>
    <t>(incl VOR, DME, VHF, ADF)</t>
  </si>
  <si>
    <t>Flight Guidance System (A/Pilot)</t>
  </si>
  <si>
    <t>HWL</t>
  </si>
  <si>
    <t>2 directional, 2 vertical</t>
  </si>
  <si>
    <t>Radio Altimeter</t>
  </si>
  <si>
    <t>2 PFD, 2 NAV, 1 EICAS</t>
  </si>
  <si>
    <t>Modular Avionic Unit, 1,2 and 3</t>
  </si>
  <si>
    <t>Radio Antennas</t>
  </si>
  <si>
    <t>Primary Flight Display</t>
  </si>
  <si>
    <t>Cursor Control Device</t>
  </si>
  <si>
    <t>Electronic Flight Bag</t>
  </si>
  <si>
    <t xml:space="preserve">D </t>
  </si>
  <si>
    <t>Audio control Panel</t>
  </si>
  <si>
    <t>Digital Voice &amp; Data Recorder</t>
  </si>
  <si>
    <t>Integrated Electronic Standby System</t>
  </si>
  <si>
    <t>Head Up Guidance System</t>
  </si>
  <si>
    <t>TOTAL AVIONICS</t>
  </si>
  <si>
    <t>Pitot Static sensors</t>
  </si>
  <si>
    <t>HWl</t>
  </si>
  <si>
    <t>Display Controllers</t>
  </si>
  <si>
    <t>Mil Trainer</t>
  </si>
  <si>
    <t>Hawk Advanced</t>
  </si>
  <si>
    <t>Mil Transport</t>
  </si>
  <si>
    <t>A400M</t>
  </si>
  <si>
    <t>HF-9500 High Frequency Communications System</t>
  </si>
  <si>
    <t>Avionics Comms Router (ACR)</t>
  </si>
  <si>
    <t>(ILS, MLS, GBAS, FLS and GPS, as well as WAAS and EGNOS</t>
  </si>
  <si>
    <t>Multi Mode Receiver incl</t>
  </si>
  <si>
    <t>IMA</t>
  </si>
  <si>
    <t>Cockpit displays</t>
  </si>
  <si>
    <t>Keyboard cursor Control Units (KCCU)</t>
  </si>
  <si>
    <t>Head Up Displays (incl Enhanced Synthetic Vision(</t>
  </si>
  <si>
    <t>TACAN</t>
  </si>
  <si>
    <t>Central Crypto System</t>
  </si>
  <si>
    <t>AFDX databus</t>
  </si>
  <si>
    <t>Mulit InfraRed alerting System (MIRAS) Sensors</t>
  </si>
  <si>
    <t>Directed InfraRed Counter Measures</t>
  </si>
  <si>
    <t>Thales, EADS, Diehl, Safran</t>
  </si>
  <si>
    <t>Defensive Aids Sub System (DASS)</t>
  </si>
  <si>
    <t>MBDA</t>
  </si>
  <si>
    <t>Military Mission Management System</t>
  </si>
  <si>
    <t>Formation Keeping System (video surv)</t>
  </si>
  <si>
    <t>Aircraft Environment Surveillance System (AESS)</t>
  </si>
  <si>
    <t>includes</t>
  </si>
  <si>
    <t>Weather radar, Terrain warning, TCAS, mode S transponder</t>
  </si>
  <si>
    <t>Terrain Masking Low Level Flight System (TMLLFS</t>
  </si>
  <si>
    <t>Germany variant only? Uses IRS/GPS/TRN</t>
  </si>
  <si>
    <t>Cargo, Fuel mangt, TERPROM/TGCAS, TACAN, RADIO</t>
  </si>
  <si>
    <t>Thales??</t>
  </si>
  <si>
    <t>Inertial Reference System</t>
  </si>
  <si>
    <t>Same As A380 but reduced boxes</t>
  </si>
  <si>
    <t>Flight Management System</t>
  </si>
  <si>
    <t>Air data pitot static sensors</t>
  </si>
  <si>
    <t>Air Data Computers</t>
  </si>
  <si>
    <t>FMS MCDUs</t>
  </si>
  <si>
    <t>HWL ?</t>
  </si>
  <si>
    <t>Laser, Radar, Chaff etc, ECM</t>
  </si>
  <si>
    <t>Defensive Aids Computer</t>
  </si>
  <si>
    <t>???/</t>
  </si>
  <si>
    <t>PFD (2), Nav/Tac D (2), Engine &amp; Warning Display</t>
  </si>
  <si>
    <t>AVIONICS TOTAL</t>
  </si>
  <si>
    <t>includes cryogenic cooled EVS</t>
  </si>
  <si>
    <t>Main displays</t>
  </si>
  <si>
    <t>Navn, Weapons, Systems</t>
  </si>
  <si>
    <t>HUD</t>
  </si>
  <si>
    <t>Mission Computers</t>
  </si>
  <si>
    <t xml:space="preserve">IN/GPS system </t>
  </si>
  <si>
    <t>Northrop Grumman  LINS 300</t>
  </si>
  <si>
    <t>Northrop Grumman NG AG-66H</t>
  </si>
  <si>
    <t>Multi mode radar</t>
  </si>
  <si>
    <t>Air Data smart sensor</t>
  </si>
  <si>
    <t>Display processor</t>
  </si>
  <si>
    <t>FLIR sensors</t>
  </si>
  <si>
    <t xml:space="preserve">S </t>
  </si>
  <si>
    <t>Navigation receiver</t>
  </si>
  <si>
    <t>Radio receivers</t>
  </si>
  <si>
    <t xml:space="preserve">VOR, ILS, </t>
  </si>
  <si>
    <t>GPWS/TERPROM</t>
  </si>
  <si>
    <t>BAE systems</t>
  </si>
  <si>
    <t>Stores Management System</t>
  </si>
  <si>
    <t>weapons deployment</t>
  </si>
  <si>
    <t>Radar Altimeters</t>
  </si>
  <si>
    <t>Meggitt</t>
  </si>
  <si>
    <t xml:space="preserve">TOTAL AVIONICS </t>
  </si>
  <si>
    <t>Dual redundant digital bus</t>
  </si>
  <si>
    <t>Digital Data link/transfer</t>
  </si>
  <si>
    <t>Bizjet</t>
  </si>
  <si>
    <t>Global Express</t>
  </si>
  <si>
    <t xml:space="preserve">NOTE </t>
  </si>
  <si>
    <t>Honeywell Primus 2000XP is std fit on global Exp 5000</t>
  </si>
  <si>
    <t>Flight Management FMS 1 &amp; 2 (FMS 3 optional</t>
  </si>
  <si>
    <t>MCDU inputs</t>
  </si>
  <si>
    <t>Display units</t>
  </si>
  <si>
    <t>Standby display unit</t>
  </si>
  <si>
    <t>MFD control panels</t>
  </si>
  <si>
    <t>Navigation Control Display unit</t>
  </si>
  <si>
    <t>Integrated Avionics computers (IACs)</t>
  </si>
  <si>
    <t>Data Acquisition Units (DAUs)</t>
  </si>
  <si>
    <t>PFD Control panels</t>
  </si>
  <si>
    <t>Flight Gudance Control panel (A/Pilot etc)</t>
  </si>
  <si>
    <t>Inertial Ref Unit (IRU)</t>
  </si>
  <si>
    <t>EICAS Controller panel</t>
  </si>
  <si>
    <t>TCAS transceiver</t>
  </si>
  <si>
    <t>ATC Transponder</t>
  </si>
  <si>
    <t>Radio Altimeter System</t>
  </si>
  <si>
    <t>Cockpit Data Recorder</t>
  </si>
  <si>
    <t>Radar Antenna (nose nounted)</t>
  </si>
  <si>
    <t>Radio Management Unit (integrated Nav and Comms unit)</t>
  </si>
  <si>
    <t>VHF, VOR, LOC, GPS, MKR, FMS, ADF, DME, ATC, Mode S transponder, TCAS interface, VHF transceiver</t>
  </si>
  <si>
    <t>AVIONICS SHIPSET TOTAL</t>
  </si>
  <si>
    <t>Di</t>
  </si>
  <si>
    <t>Comms part</t>
  </si>
  <si>
    <t>Nav part</t>
  </si>
  <si>
    <t>Honeywell RNZ-850 </t>
  </si>
  <si>
    <t>Honeywell RCZ-833K</t>
  </si>
  <si>
    <t>Honeywell RNZ-850</t>
  </si>
  <si>
    <t>Honeywell IFCS</t>
  </si>
  <si>
    <t>MagnaStar C-2000</t>
  </si>
  <si>
    <t>Triple Honeywell</t>
  </si>
  <si>
    <t>Dual Garmin GPS-550</t>
  </si>
  <si>
    <t>Collins HF-9000</t>
  </si>
  <si>
    <t>Honeywell LSZ-860</t>
  </si>
  <si>
    <t>Dual</t>
  </si>
  <si>
    <t>Dual Collins ALT-4000 </t>
  </si>
  <si>
    <t>Honeywell MCS-6000</t>
  </si>
  <si>
    <t>Goodrich GH-3000 ESIS</t>
  </si>
  <si>
    <t>Honeywell Mark V EGPWS</t>
  </si>
  <si>
    <t>Dual Honeywell RCZ-833K Mode S</t>
  </si>
  <si>
    <t>Honeywell Primus 880 Digital Weather Radar Artex 406 ELT</t>
  </si>
  <si>
    <t>Early models kept the Global Express Honeywell Primus 2000XP avionics, updated with Rockwell Collins Fusion avionics since 2012.[42]</t>
  </si>
  <si>
    <t>??/</t>
  </si>
  <si>
    <t>Collins ??</t>
  </si>
  <si>
    <t xml:space="preserve">WX Radar Controller </t>
  </si>
  <si>
    <t>????</t>
  </si>
  <si>
    <t>Radio antenna, amplifier, sat data</t>
  </si>
  <si>
    <t>Comms Management System</t>
  </si>
  <si>
    <t>Auto pilot system</t>
  </si>
  <si>
    <t>Lockheed Martin Apache Arrowhead Modernized Target Acquisition Designation Sight (M-TADS) </t>
  </si>
  <si>
    <t>Pilot Night Vision Sensors (PNVS) systems</t>
  </si>
  <si>
    <t> joint tactical radio system (JTRS),</t>
  </si>
  <si>
    <t>nose-mounted radar sensor suite for target acquisition and night vision systems.</t>
  </si>
  <si>
    <t>Integrated Helmet and display system</t>
  </si>
  <si>
    <t>LM</t>
  </si>
  <si>
    <t>NG</t>
  </si>
  <si>
    <t>Interface maintenance data recorders</t>
  </si>
  <si>
    <t>Link 16 target data acquisition</t>
  </si>
  <si>
    <t xml:space="preserve"> AN / APR-39A (V) radar warning receivers</t>
  </si>
  <si>
    <t>Nothrop Grumman</t>
  </si>
  <si>
    <t> Lockheed Martin AN / APR-48A Electronic Interferometer Frequency Radar Supports target acquisition systems</t>
  </si>
  <si>
    <t>AN / ALQ-144 infra-red countermeasure determined from BAE Systems IEWS </t>
  </si>
  <si>
    <t> AN / AVR-2 laser warning receiver from Goodrich</t>
  </si>
  <si>
    <t>AN / ALQ-136 (V) radar jammer developed by ITT;</t>
  </si>
  <si>
    <t>ITT Aerospace</t>
  </si>
  <si>
    <t>Boeing list price $35M</t>
  </si>
  <si>
    <t>Apache AH-64</t>
  </si>
  <si>
    <t>Rotrcraft - Mil</t>
  </si>
  <si>
    <t>Northrop Grumman AN/APG-78 millimeter wave fire-control radar, frequency interferometer, fire-and-forget radar</t>
  </si>
  <si>
    <t>Flat panel displays</t>
  </si>
  <si>
    <t>Standy instrument</t>
  </si>
  <si>
    <t>Engine/fuel/ displays</t>
  </si>
  <si>
    <t>Embedded GPS/INS (Heading and Attitude Ref System)</t>
  </si>
  <si>
    <t>Integrated data modem</t>
  </si>
  <si>
    <t>Data Transfer module for mission planning</t>
  </si>
  <si>
    <t>Part of Upgrade in 1997</t>
  </si>
  <si>
    <t>upgrade to dual GPS/INS system in 1997</t>
  </si>
  <si>
    <t>Lockheed Martin (TEDAC display)</t>
  </si>
  <si>
    <t>Rotorcraft civil</t>
  </si>
  <si>
    <t>Air data System</t>
  </si>
  <si>
    <t xml:space="preserve">Thales/HWL </t>
  </si>
  <si>
    <t>Combined cockpit voice and data recorder</t>
  </si>
  <si>
    <t>Weather radar</t>
  </si>
  <si>
    <t>Eurocopter EC 175</t>
  </si>
  <si>
    <t>Airbus price list = $10M</t>
  </si>
  <si>
    <t>Flat panel MFD displays</t>
  </si>
  <si>
    <t>Central Mission display</t>
  </si>
  <si>
    <t>Dual axis dual system Auto-pilot</t>
  </si>
  <si>
    <t>Flight Management system</t>
  </si>
  <si>
    <t>UAV</t>
  </si>
  <si>
    <t>Global Hawk</t>
  </si>
  <si>
    <t>List price = $35M</t>
  </si>
  <si>
    <t>MS-177 Multi spectral camera</t>
  </si>
  <si>
    <t>AN-ASQ230 defensive counter measures</t>
  </si>
  <si>
    <t>MS177 electro-optical reconnaissance sesnor</t>
  </si>
  <si>
    <t>Airborne Systems Intelligence Payload sensor</t>
  </si>
  <si>
    <t>Enhanced Integrated Sensor Suite (Synthetic Aperture Radar, Ground Moving Target sensor, digital camera, infra red sensor)</t>
  </si>
  <si>
    <t>Intergated Navigation suite (INS/Air data?)</t>
  </si>
  <si>
    <t>Radio Altimeters</t>
  </si>
  <si>
    <t>Digital recorder</t>
  </si>
  <si>
    <t>SATCOM</t>
  </si>
  <si>
    <t>GPS antenna</t>
  </si>
  <si>
    <t>UHF SATCOM antenna</t>
  </si>
  <si>
    <t>Differential GPS antenna</t>
  </si>
  <si>
    <t>ARC 210 radios</t>
  </si>
  <si>
    <t>Radio antenna receivers/transmitters</t>
  </si>
  <si>
    <t>UHF LOS antennas</t>
  </si>
  <si>
    <t>Split between C and N</t>
  </si>
  <si>
    <t>IMA/infrastructure</t>
  </si>
  <si>
    <t>Flight Management</t>
  </si>
  <si>
    <t>Navigation</t>
  </si>
  <si>
    <t>Autopilot</t>
  </si>
  <si>
    <t>Displays</t>
  </si>
  <si>
    <t>Surveillance</t>
  </si>
  <si>
    <t>Communications</t>
  </si>
  <si>
    <t>Mission</t>
  </si>
  <si>
    <t>Sensors</t>
  </si>
  <si>
    <t>Data management</t>
  </si>
  <si>
    <t>Regional</t>
  </si>
  <si>
    <t>Bizjet (large)</t>
  </si>
  <si>
    <t>Mil trainer</t>
  </si>
  <si>
    <t>Mil transport</t>
  </si>
  <si>
    <t>Rotorcraft (mil)</t>
  </si>
  <si>
    <t>UAV (large)</t>
  </si>
  <si>
    <t>Rotorcraft (civil)</t>
  </si>
  <si>
    <t>Wide body NON IMA (A330, A330NeO, B777)</t>
  </si>
  <si>
    <t>A330</t>
  </si>
  <si>
    <t>Honeywell or Thales</t>
  </si>
  <si>
    <t>Air Data Module</t>
  </si>
  <si>
    <t>AOA/Pitot static sensors</t>
  </si>
  <si>
    <t>Static/standby sensors</t>
  </si>
  <si>
    <t>within MMR</t>
  </si>
  <si>
    <t>Display Management Computers (DMC)</t>
  </si>
  <si>
    <t>Flight Warning Computers (FWC)</t>
  </si>
  <si>
    <t>Datalink cockpit Display Unit</t>
  </si>
  <si>
    <t>Radio Management System</t>
  </si>
  <si>
    <t>6 channels 1 data, 5 voice</t>
  </si>
  <si>
    <t xml:space="preserve">Air Traffic Services Unit </t>
  </si>
  <si>
    <t>Data Management Unit</t>
  </si>
  <si>
    <t>Wide body (IMA = 787/350)</t>
  </si>
  <si>
    <t>Wide body (non IMA = A330/B777)</t>
  </si>
  <si>
    <t>B747</t>
  </si>
  <si>
    <t>B767</t>
  </si>
  <si>
    <t>A330NeO</t>
  </si>
  <si>
    <t>A320</t>
  </si>
  <si>
    <t>A320NeO</t>
  </si>
  <si>
    <t>B737</t>
  </si>
  <si>
    <t>B737MAX</t>
  </si>
  <si>
    <t>A350</t>
  </si>
  <si>
    <t>Also;</t>
  </si>
  <si>
    <t>B757</t>
  </si>
  <si>
    <t>A380:  increase all of the above categories by 30%</t>
  </si>
  <si>
    <t>F22</t>
  </si>
  <si>
    <t>F18/F15: Reduce all above categories by 20%</t>
  </si>
  <si>
    <t>C130J: Delete IMA element ($500K) only</t>
  </si>
  <si>
    <t>SCALING FACTORS TO BE APPLIED</t>
  </si>
  <si>
    <t>SATCOM MSC 7200</t>
  </si>
  <si>
    <t>NG/Litton Ind</t>
  </si>
  <si>
    <t>Collins replaced Thales in 2012</t>
  </si>
  <si>
    <t>Collins replaced Thales in 2013</t>
  </si>
  <si>
    <t>Collins, HWL or Thales</t>
  </si>
  <si>
    <t>Airbus</t>
  </si>
  <si>
    <t>ACSS</t>
  </si>
  <si>
    <t>(where applicable)</t>
  </si>
  <si>
    <t>Total shipset values</t>
  </si>
  <si>
    <t>Bizjet (med): Reduce all above categories by 20%</t>
  </si>
  <si>
    <t>Avionic Shipset values by product and sub-sector</t>
  </si>
  <si>
    <t>NOTE: For C130J delete the IMA values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</si>
</sst>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10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wrapText="1"/>
    </xf>
    <xf numFmtId="0" fontId="1" fillId="0" borderId="0" xfId="0" applyFont="1"/>
    <xf numFmtId="0" fontId="5" fillId="0" borderId="0" xfId="0" applyFont="1"/>
    <xf numFmtId="0" fontId="5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8" xfId="0" applyFont="1" applyBorder="1" applyAlignment="1">
      <alignment horizontal="left"/>
    </xf>
    <xf numFmtId="0" fontId="7" fillId="0" borderId="8" xfId="0" applyFont="1" applyBorder="1"/>
    <xf numFmtId="0" fontId="7" fillId="0" borderId="9" xfId="0" applyFont="1" applyBorder="1"/>
    <xf numFmtId="0" fontId="7" fillId="0" borderId="10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/>
    <xf numFmtId="0" fontId="7" fillId="0" borderId="11" xfId="0" applyFont="1" applyBorder="1"/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left"/>
    </xf>
    <xf numFmtId="0" fontId="7" fillId="0" borderId="13" xfId="0" applyFont="1" applyBorder="1"/>
    <xf numFmtId="0" fontId="7" fillId="0" borderId="14" xfId="0" applyFont="1" applyBorder="1"/>
    <xf numFmtId="0" fontId="8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10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 wrapText="1"/>
    </xf>
    <xf numFmtId="0" fontId="2" fillId="0" borderId="6" xfId="0" applyFont="1" applyBorder="1" applyAlignment="1">
      <alignment horizontal="center"/>
    </xf>
    <xf numFmtId="0" fontId="1" fillId="0" borderId="0" xfId="0" applyFont="1" applyAlignment="1">
      <alignment vertical="center" wrapText="1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4" fillId="0" borderId="0" xfId="0" applyFont="1"/>
    <xf numFmtId="0" fontId="12" fillId="0" borderId="0" xfId="0" applyFont="1" applyAlignment="1">
      <alignment wrapText="1"/>
    </xf>
    <xf numFmtId="0" fontId="15" fillId="0" borderId="0" xfId="0" applyFont="1"/>
    <xf numFmtId="0" fontId="13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vertical="center" wrapText="1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0" fontId="13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right" inden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10" fillId="0" borderId="0" xfId="0" applyFont="1" applyAlignment="1">
      <alignment horizontal="center"/>
    </xf>
    <xf numFmtId="0" fontId="0" fillId="0" borderId="0" xfId="0" applyAlignment="1">
      <alignment horizontal="right" wrapText="1" indent="1"/>
    </xf>
    <xf numFmtId="0" fontId="10" fillId="0" borderId="0" xfId="0" applyFont="1" applyAlignment="1">
      <alignment horizontal="right" indent="1"/>
    </xf>
    <xf numFmtId="0" fontId="10" fillId="0" borderId="0" xfId="0" applyFont="1"/>
    <xf numFmtId="0" fontId="2" fillId="0" borderId="6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1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6" fillId="0" borderId="1" xfId="0" applyFont="1" applyBorder="1"/>
    <xf numFmtId="0" fontId="1" fillId="0" borderId="1" xfId="0" applyFont="1" applyBorder="1"/>
    <xf numFmtId="0" fontId="0" fillId="0" borderId="0" xfId="0" applyAlignment="1">
      <alignment horizontal="left"/>
    </xf>
    <xf numFmtId="0" fontId="17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vertical="center" wrapText="1"/>
    </xf>
    <xf numFmtId="0" fontId="18" fillId="0" borderId="0" xfId="0" applyFont="1"/>
    <xf numFmtId="0" fontId="0" fillId="0" borderId="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19" fillId="0" borderId="0" xfId="0" applyFont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4" xfId="0" applyBorder="1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2"/>
  <sheetViews>
    <sheetView workbookViewId="0">
      <selection activeCell="H6" sqref="H6"/>
    </sheetView>
  </sheetViews>
  <sheetFormatPr defaultRowHeight="15" x14ac:dyDescent="0.25"/>
  <cols>
    <col min="6" max="7" width="10.5703125" customWidth="1"/>
    <col min="8" max="8" width="12" customWidth="1"/>
    <col min="9" max="9" width="10.42578125" customWidth="1"/>
    <col min="14" max="14" width="10.140625" customWidth="1"/>
    <col min="15" max="15" width="10.5703125" customWidth="1"/>
  </cols>
  <sheetData>
    <row r="1" spans="1:17" ht="25.5" customHeight="1" x14ac:dyDescent="0.3">
      <c r="A1" s="113" t="s">
        <v>475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</row>
    <row r="2" spans="1:17" ht="25.5" customHeight="1" x14ac:dyDescent="0.25"/>
    <row r="3" spans="1:17" s="80" customFormat="1" ht="45" x14ac:dyDescent="0.25">
      <c r="F3" s="86" t="s">
        <v>2</v>
      </c>
      <c r="G3" s="86" t="s">
        <v>448</v>
      </c>
      <c r="H3" s="86" t="s">
        <v>449</v>
      </c>
      <c r="I3" s="86" t="s">
        <v>427</v>
      </c>
      <c r="J3" s="86" t="s">
        <v>428</v>
      </c>
      <c r="K3" s="86" t="s">
        <v>128</v>
      </c>
      <c r="L3" s="86" t="s">
        <v>429</v>
      </c>
      <c r="M3" s="76" t="s">
        <v>430</v>
      </c>
      <c r="N3" s="86" t="s">
        <v>431</v>
      </c>
      <c r="O3" s="86" t="s">
        <v>433</v>
      </c>
      <c r="P3" s="86" t="s">
        <v>432</v>
      </c>
    </row>
    <row r="4" spans="1:17" x14ac:dyDescent="0.25">
      <c r="B4" s="95" t="s">
        <v>10</v>
      </c>
      <c r="C4" s="101" t="s">
        <v>417</v>
      </c>
      <c r="D4" s="101"/>
      <c r="E4" s="102"/>
      <c r="F4" s="95">
        <f>'narrow body'!F76</f>
        <v>0</v>
      </c>
      <c r="G4" s="95">
        <f>'wide body (IMA)'!F75</f>
        <v>730</v>
      </c>
      <c r="H4" s="95">
        <f>'wide body (non IMA)'!F64</f>
        <v>0</v>
      </c>
      <c r="I4" s="96">
        <f>regional!F38</f>
        <v>150</v>
      </c>
      <c r="J4" s="96">
        <f>bizjet!G39</f>
        <v>120</v>
      </c>
      <c r="K4" s="96">
        <f>'mil fighter'!F30</f>
        <v>600</v>
      </c>
      <c r="L4" s="96">
        <f>'mil trainer'!F26</f>
        <v>0</v>
      </c>
      <c r="M4" s="98">
        <f>'Mil trans'!F36</f>
        <v>500</v>
      </c>
      <c r="N4" s="96">
        <f>'rotorcraft mil'!F30</f>
        <v>0</v>
      </c>
      <c r="O4" s="96">
        <f>'rotocraft civil'!F24</f>
        <v>0</v>
      </c>
      <c r="P4" s="96">
        <f>'large UAV'!F26</f>
        <v>0</v>
      </c>
      <c r="Q4" s="68">
        <f>SUM(F4:P4)</f>
        <v>2100</v>
      </c>
    </row>
    <row r="5" spans="1:17" x14ac:dyDescent="0.25">
      <c r="B5" s="96" t="s">
        <v>12</v>
      </c>
      <c r="C5" t="s">
        <v>418</v>
      </c>
      <c r="E5" s="103"/>
      <c r="F5" s="96">
        <f>'narrow body'!F77</f>
        <v>256</v>
      </c>
      <c r="G5" s="96">
        <f>'wide body (IMA)'!F76</f>
        <v>225</v>
      </c>
      <c r="H5" s="96">
        <f>'wide body (non IMA)'!F65</f>
        <v>320</v>
      </c>
      <c r="I5" s="96">
        <f>regional!F39</f>
        <v>120</v>
      </c>
      <c r="J5" s="96">
        <f>bizjet!G40</f>
        <v>110</v>
      </c>
      <c r="K5" s="96">
        <f>'mil fighter'!F31</f>
        <v>0</v>
      </c>
      <c r="L5" s="96">
        <f>'mil trainer'!F27</f>
        <v>0</v>
      </c>
      <c r="M5" s="98">
        <f>'Mil trans'!F37</f>
        <v>230</v>
      </c>
      <c r="N5" s="96">
        <f>'rotorcraft mil'!F31</f>
        <v>0</v>
      </c>
      <c r="O5" s="96">
        <f>'rotocraft civil'!F25</f>
        <v>75</v>
      </c>
      <c r="P5" s="96">
        <f>'large UAV'!F27</f>
        <v>0</v>
      </c>
      <c r="Q5" s="68">
        <f t="shared" ref="Q5:Q13" si="0">SUM(F5:P5)</f>
        <v>1336</v>
      </c>
    </row>
    <row r="6" spans="1:17" x14ac:dyDescent="0.25">
      <c r="B6" s="96" t="s">
        <v>11</v>
      </c>
      <c r="C6" t="s">
        <v>419</v>
      </c>
      <c r="E6" s="103"/>
      <c r="F6" s="96">
        <f>'narrow body'!F78</f>
        <v>424</v>
      </c>
      <c r="G6" s="96">
        <f>'wide body (IMA)'!F77</f>
        <v>775</v>
      </c>
      <c r="H6" s="96">
        <f>'wide body (non IMA)'!F66</f>
        <v>562</v>
      </c>
      <c r="I6" s="96">
        <f>regional!F40</f>
        <v>158</v>
      </c>
      <c r="J6" s="96">
        <f>bizjet!G41</f>
        <v>370</v>
      </c>
      <c r="K6" s="96">
        <f>'mil fighter'!F32</f>
        <v>125</v>
      </c>
      <c r="L6" s="96">
        <f>'mil trainer'!F28</f>
        <v>220</v>
      </c>
      <c r="M6" s="98">
        <f>'Mil trans'!F38</f>
        <v>470</v>
      </c>
      <c r="N6" s="96">
        <f>'rotorcraft mil'!F32</f>
        <v>150</v>
      </c>
      <c r="O6" s="96">
        <f>'rotocraft civil'!F26</f>
        <v>190</v>
      </c>
      <c r="P6" s="96">
        <f>'large UAV'!F28</f>
        <v>105</v>
      </c>
      <c r="Q6" s="68">
        <f t="shared" si="0"/>
        <v>3549</v>
      </c>
    </row>
    <row r="7" spans="1:17" x14ac:dyDescent="0.25">
      <c r="B7" s="96" t="s">
        <v>58</v>
      </c>
      <c r="C7" t="s">
        <v>420</v>
      </c>
      <c r="E7" s="103"/>
      <c r="F7" s="96">
        <f>'narrow body'!F79</f>
        <v>40</v>
      </c>
      <c r="G7" s="96">
        <f>'wide body (IMA)'!F78</f>
        <v>60</v>
      </c>
      <c r="H7" s="96">
        <f>'wide body (non IMA)'!F67</f>
        <v>60</v>
      </c>
      <c r="I7" s="96">
        <f>regional!F41</f>
        <v>35</v>
      </c>
      <c r="J7" s="96">
        <f>bizjet!G42</f>
        <v>42</v>
      </c>
      <c r="K7" s="96">
        <f>'mil fighter'!F33</f>
        <v>0</v>
      </c>
      <c r="L7" s="96">
        <f>'mil trainer'!F29</f>
        <v>0</v>
      </c>
      <c r="M7" s="98">
        <f>'Mil trans'!F39</f>
        <v>0</v>
      </c>
      <c r="N7" s="96">
        <f>'rotorcraft mil'!F33</f>
        <v>0</v>
      </c>
      <c r="O7" s="96">
        <f>'rotocraft civil'!F27</f>
        <v>75</v>
      </c>
      <c r="P7" s="96">
        <f>'large UAV'!F29</f>
        <v>0</v>
      </c>
      <c r="Q7" s="68">
        <f t="shared" si="0"/>
        <v>312</v>
      </c>
    </row>
    <row r="8" spans="1:17" x14ac:dyDescent="0.25">
      <c r="B8" s="96" t="s">
        <v>16</v>
      </c>
      <c r="C8" t="s">
        <v>421</v>
      </c>
      <c r="E8" s="103"/>
      <c r="F8" s="96">
        <f>'narrow body'!F80</f>
        <v>521</v>
      </c>
      <c r="G8" s="96">
        <f>'wide body (IMA)'!F79</f>
        <v>658</v>
      </c>
      <c r="H8" s="96">
        <f>'wide body (non IMA)'!F68</f>
        <v>578</v>
      </c>
      <c r="I8" s="96">
        <f>regional!F42</f>
        <v>476</v>
      </c>
      <c r="J8" s="96">
        <f>bizjet!G43</f>
        <v>309</v>
      </c>
      <c r="K8" s="96">
        <f>'mil fighter'!F34</f>
        <v>710</v>
      </c>
      <c r="L8" s="96">
        <f>'mil trainer'!F30</f>
        <v>375</v>
      </c>
      <c r="M8" s="98">
        <f>'Mil trans'!F40</f>
        <v>680</v>
      </c>
      <c r="N8" s="96">
        <f>'rotorcraft mil'!F34</f>
        <v>250</v>
      </c>
      <c r="O8" s="96">
        <f>'rotocraft civil'!F28</f>
        <v>290</v>
      </c>
      <c r="P8" s="96">
        <f>'large UAV'!F30</f>
        <v>0</v>
      </c>
      <c r="Q8" s="68">
        <f t="shared" si="0"/>
        <v>4847</v>
      </c>
    </row>
    <row r="9" spans="1:17" x14ac:dyDescent="0.25">
      <c r="B9" s="96" t="s">
        <v>15</v>
      </c>
      <c r="C9" t="s">
        <v>422</v>
      </c>
      <c r="E9" s="103"/>
      <c r="F9" s="96">
        <f>'narrow body'!F81</f>
        <v>113</v>
      </c>
      <c r="G9" s="96">
        <f>'wide body (IMA)'!F80</f>
        <v>157</v>
      </c>
      <c r="H9" s="96">
        <f>'wide body (non IMA)'!F69</f>
        <v>122</v>
      </c>
      <c r="I9" s="96">
        <f>regional!F43</f>
        <v>54</v>
      </c>
      <c r="J9" s="96">
        <f>bizjet!G44</f>
        <v>85</v>
      </c>
      <c r="K9" s="96">
        <f>'mil fighter'!F35</f>
        <v>0</v>
      </c>
      <c r="L9" s="96">
        <f>'mil trainer'!F31</f>
        <v>78</v>
      </c>
      <c r="M9" s="98">
        <f>'Mil trans'!F41</f>
        <v>255</v>
      </c>
      <c r="N9" s="96">
        <f>'rotorcraft mil'!F35</f>
        <v>0</v>
      </c>
      <c r="O9" s="96">
        <f>'rotocraft civil'!F29</f>
        <v>30</v>
      </c>
      <c r="P9" s="96">
        <f>'large UAV'!F31</f>
        <v>130</v>
      </c>
      <c r="Q9" s="68">
        <f t="shared" si="0"/>
        <v>1024</v>
      </c>
    </row>
    <row r="10" spans="1:17" x14ac:dyDescent="0.25">
      <c r="B10" s="96" t="s">
        <v>14</v>
      </c>
      <c r="C10" t="s">
        <v>423</v>
      </c>
      <c r="E10" s="103"/>
      <c r="F10" s="96">
        <f>'narrow body'!F82</f>
        <v>102</v>
      </c>
      <c r="G10" s="96">
        <f>'wide body (IMA)'!F81</f>
        <v>248</v>
      </c>
      <c r="H10" s="96">
        <f>'wide body (non IMA)'!F70</f>
        <v>231</v>
      </c>
      <c r="I10" s="96">
        <f>regional!F44</f>
        <v>93</v>
      </c>
      <c r="J10" s="96">
        <f>bizjet!G45</f>
        <v>211</v>
      </c>
      <c r="K10" s="96">
        <f>'mil fighter'!F36</f>
        <v>215</v>
      </c>
      <c r="L10" s="96">
        <f>'mil trainer'!F32</f>
        <v>30</v>
      </c>
      <c r="M10" s="98">
        <f>'Mil trans'!F42</f>
        <v>215</v>
      </c>
      <c r="N10" s="96">
        <f>'rotorcraft mil'!F36</f>
        <v>60</v>
      </c>
      <c r="O10" s="96">
        <f>'rotocraft civil'!F30</f>
        <v>0</v>
      </c>
      <c r="P10" s="96">
        <f>'large UAV'!F32</f>
        <v>166</v>
      </c>
      <c r="Q10" s="68">
        <f t="shared" si="0"/>
        <v>1571</v>
      </c>
    </row>
    <row r="11" spans="1:17" x14ac:dyDescent="0.25">
      <c r="B11" s="96" t="s">
        <v>160</v>
      </c>
      <c r="C11" t="s">
        <v>424</v>
      </c>
      <c r="E11" s="103"/>
      <c r="F11" s="96">
        <f>'narrow body'!F83</f>
        <v>0</v>
      </c>
      <c r="G11" s="96">
        <f>'wide body (IMA)'!F82</f>
        <v>0</v>
      </c>
      <c r="H11" s="96">
        <f>'wide body (non IMA)'!F71</f>
        <v>0</v>
      </c>
      <c r="I11" s="96">
        <f>regional!F45</f>
        <v>0</v>
      </c>
      <c r="J11" s="96">
        <f>bizjet!G46</f>
        <v>0</v>
      </c>
      <c r="K11" s="96">
        <f>'mil fighter'!F37</f>
        <v>400</v>
      </c>
      <c r="L11" s="96">
        <f>'mil trainer'!F33</f>
        <v>150</v>
      </c>
      <c r="M11" s="98">
        <f>'Mil trans'!F43</f>
        <v>500</v>
      </c>
      <c r="N11" s="96">
        <f>'rotorcraft mil'!F37</f>
        <v>105</v>
      </c>
      <c r="O11" s="96">
        <f>'rotocraft civil'!F31</f>
        <v>0</v>
      </c>
      <c r="P11" s="96">
        <f>'large UAV'!F33</f>
        <v>50</v>
      </c>
      <c r="Q11" s="68">
        <f t="shared" si="0"/>
        <v>1205</v>
      </c>
    </row>
    <row r="12" spans="1:17" x14ac:dyDescent="0.25">
      <c r="B12" s="96" t="s">
        <v>15</v>
      </c>
      <c r="C12" t="s">
        <v>425</v>
      </c>
      <c r="E12" s="103"/>
      <c r="F12" s="96">
        <f>'narrow body'!F84</f>
        <v>0</v>
      </c>
      <c r="G12" s="96">
        <f>'wide body (IMA)'!F83</f>
        <v>0</v>
      </c>
      <c r="H12" s="96">
        <f>'wide body (non IMA)'!F72</f>
        <v>0</v>
      </c>
      <c r="I12" s="96">
        <f>regional!F46</f>
        <v>56</v>
      </c>
      <c r="J12" s="96">
        <f>bizjet!G47</f>
        <v>0</v>
      </c>
      <c r="K12" s="96">
        <f>'mil fighter'!F38</f>
        <v>1200</v>
      </c>
      <c r="L12" s="96">
        <f>'mil trainer'!F34</f>
        <v>60</v>
      </c>
      <c r="M12" s="98">
        <f>'Mil trans'!F44</f>
        <v>105</v>
      </c>
      <c r="N12" s="96">
        <f>'rotorcraft mil'!F38</f>
        <v>230</v>
      </c>
      <c r="O12" s="96">
        <f>'rotocraft civil'!F32</f>
        <v>0</v>
      </c>
      <c r="P12" s="96">
        <f>'large UAV'!F34</f>
        <v>120</v>
      </c>
      <c r="Q12" s="68">
        <f t="shared" si="0"/>
        <v>1771</v>
      </c>
    </row>
    <row r="13" spans="1:17" x14ac:dyDescent="0.25">
      <c r="B13" s="97" t="s">
        <v>232</v>
      </c>
      <c r="C13" s="104" t="s">
        <v>426</v>
      </c>
      <c r="D13" s="104"/>
      <c r="E13" s="105"/>
      <c r="F13" s="96">
        <f>'narrow body'!F85</f>
        <v>100</v>
      </c>
      <c r="G13" s="96">
        <f>'wide body (IMA)'!F84</f>
        <v>128</v>
      </c>
      <c r="H13" s="96">
        <f>'wide body (non IMA)'!F73</f>
        <v>235</v>
      </c>
      <c r="I13" s="96">
        <f>regional!F47</f>
        <v>54</v>
      </c>
      <c r="J13" s="96">
        <f>bizjet!G48</f>
        <v>150</v>
      </c>
      <c r="K13" s="96">
        <f>'mil fighter'!F39</f>
        <v>220</v>
      </c>
      <c r="L13" s="96">
        <f>'mil trainer'!F35</f>
        <v>35</v>
      </c>
      <c r="M13" s="99">
        <f>'Mil trans'!F45</f>
        <v>100</v>
      </c>
      <c r="N13" s="96">
        <f>'rotorcraft mil'!F39</f>
        <v>33</v>
      </c>
      <c r="O13" s="96">
        <f>'rotocraft civil'!F33</f>
        <v>25</v>
      </c>
      <c r="P13" s="96">
        <f>'large UAV'!F35</f>
        <v>15</v>
      </c>
      <c r="Q13" s="68">
        <f t="shared" si="0"/>
        <v>1095</v>
      </c>
    </row>
    <row r="14" spans="1:17" x14ac:dyDescent="0.25">
      <c r="B14" s="108"/>
      <c r="C14" s="111" t="s">
        <v>473</v>
      </c>
      <c r="D14" s="111"/>
      <c r="E14" s="112"/>
      <c r="F14" s="70">
        <f>SUM(F4:F13)</f>
        <v>1556</v>
      </c>
      <c r="G14" s="70">
        <f t="shared" ref="G14:P14" si="1">SUM(G4:G13)</f>
        <v>2981</v>
      </c>
      <c r="H14" s="70">
        <f>'wide body (non IMA)'!F74</f>
        <v>2108</v>
      </c>
      <c r="I14" s="70">
        <f t="shared" si="1"/>
        <v>1196</v>
      </c>
      <c r="J14" s="70">
        <f t="shared" si="1"/>
        <v>1397</v>
      </c>
      <c r="K14" s="70">
        <f t="shared" si="1"/>
        <v>3470</v>
      </c>
      <c r="L14" s="70">
        <f t="shared" si="1"/>
        <v>948</v>
      </c>
      <c r="M14" s="36">
        <f t="shared" si="1"/>
        <v>3055</v>
      </c>
      <c r="N14" s="70">
        <f t="shared" si="1"/>
        <v>828</v>
      </c>
      <c r="O14" s="70">
        <f t="shared" si="1"/>
        <v>685</v>
      </c>
      <c r="P14" s="70">
        <f t="shared" si="1"/>
        <v>586</v>
      </c>
    </row>
    <row r="16" spans="1:17" x14ac:dyDescent="0.25">
      <c r="B16" s="100" t="s">
        <v>464</v>
      </c>
      <c r="F16" s="68" t="s">
        <v>453</v>
      </c>
      <c r="G16" s="68" t="s">
        <v>164</v>
      </c>
      <c r="H16" s="94" t="s">
        <v>458</v>
      </c>
      <c r="K16" s="68" t="s">
        <v>129</v>
      </c>
      <c r="M16" s="68" t="s">
        <v>244</v>
      </c>
    </row>
    <row r="17" spans="2:13" x14ac:dyDescent="0.25">
      <c r="B17" t="s">
        <v>472</v>
      </c>
      <c r="F17" s="68" t="s">
        <v>454</v>
      </c>
      <c r="G17" s="68" t="s">
        <v>457</v>
      </c>
      <c r="H17" s="68" t="s">
        <v>450</v>
      </c>
      <c r="K17" s="68" t="s">
        <v>461</v>
      </c>
      <c r="M17" s="68" t="s">
        <v>463</v>
      </c>
    </row>
    <row r="18" spans="2:13" x14ac:dyDescent="0.25">
      <c r="F18" s="68" t="s">
        <v>455</v>
      </c>
      <c r="H18" s="68" t="s">
        <v>451</v>
      </c>
    </row>
    <row r="19" spans="2:13" x14ac:dyDescent="0.25">
      <c r="F19" s="68" t="s">
        <v>456</v>
      </c>
      <c r="H19" s="68" t="s">
        <v>452</v>
      </c>
      <c r="K19" s="68" t="s">
        <v>462</v>
      </c>
    </row>
    <row r="20" spans="2:13" x14ac:dyDescent="0.25">
      <c r="H20" s="68" t="s">
        <v>459</v>
      </c>
      <c r="J20" s="68" t="s">
        <v>474</v>
      </c>
    </row>
    <row r="22" spans="2:13" x14ac:dyDescent="0.25">
      <c r="G22" s="68" t="s">
        <v>460</v>
      </c>
    </row>
  </sheetData>
  <mergeCells count="2">
    <mergeCell ref="C14:E14"/>
    <mergeCell ref="A1:P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46"/>
  <sheetViews>
    <sheetView topLeftCell="A34" workbookViewId="0">
      <selection activeCell="B9" sqref="B9:B32"/>
    </sheetView>
  </sheetViews>
  <sheetFormatPr defaultRowHeight="15" x14ac:dyDescent="0.25"/>
  <cols>
    <col min="1" max="1" width="16.7109375" customWidth="1"/>
    <col min="2" max="2" width="25.28515625" customWidth="1"/>
    <col min="3" max="3" width="15" style="1" customWidth="1"/>
    <col min="4" max="5" width="9.140625" style="1"/>
    <col min="6" max="6" width="10.42578125" style="1" customWidth="1"/>
  </cols>
  <sheetData>
    <row r="1" spans="1:13" ht="15.75" x14ac:dyDescent="0.25">
      <c r="A1" s="137" t="s">
        <v>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</row>
    <row r="2" spans="1:13" x14ac:dyDescent="0.25">
      <c r="A2" s="3" t="s">
        <v>1</v>
      </c>
      <c r="B2" s="89" t="s">
        <v>243</v>
      </c>
      <c r="C2" s="144" t="s">
        <v>9</v>
      </c>
      <c r="D2" s="145" t="s">
        <v>17</v>
      </c>
      <c r="E2" s="145"/>
      <c r="F2" s="145" t="s">
        <v>50</v>
      </c>
      <c r="G2" s="145"/>
      <c r="H2" s="145" t="s">
        <v>20</v>
      </c>
      <c r="I2" s="145"/>
      <c r="J2" s="145" t="s">
        <v>22</v>
      </c>
      <c r="K2" s="145"/>
      <c r="L2" s="145" t="s">
        <v>24</v>
      </c>
      <c r="M2" s="145"/>
    </row>
    <row r="3" spans="1:13" x14ac:dyDescent="0.25">
      <c r="A3" s="3" t="s">
        <v>3</v>
      </c>
      <c r="B3" s="89" t="s">
        <v>244</v>
      </c>
      <c r="C3" s="144"/>
      <c r="D3" s="145" t="s">
        <v>18</v>
      </c>
      <c r="E3" s="145"/>
      <c r="F3" s="145" t="s">
        <v>19</v>
      </c>
      <c r="G3" s="145"/>
      <c r="H3" s="145" t="s">
        <v>21</v>
      </c>
      <c r="I3" s="145"/>
      <c r="J3" s="145" t="s">
        <v>23</v>
      </c>
      <c r="K3" s="145"/>
      <c r="L3" s="145" t="s">
        <v>60</v>
      </c>
      <c r="M3" s="145"/>
    </row>
    <row r="4" spans="1:13" x14ac:dyDescent="0.25">
      <c r="A4" s="22" t="s">
        <v>476</v>
      </c>
    </row>
    <row r="5" spans="1:13" s="62" customFormat="1" ht="31.5" customHeight="1" x14ac:dyDescent="0.25">
      <c r="A5" s="72"/>
      <c r="B5" s="73" t="s">
        <v>5</v>
      </c>
      <c r="C5" s="74"/>
      <c r="D5" s="74" t="s">
        <v>6</v>
      </c>
      <c r="E5" s="74" t="s">
        <v>121</v>
      </c>
      <c r="F5" s="74" t="s">
        <v>120</v>
      </c>
      <c r="G5" s="73"/>
      <c r="H5" s="139" t="s">
        <v>7</v>
      </c>
      <c r="I5" s="139"/>
      <c r="J5" s="73"/>
      <c r="K5" s="73"/>
      <c r="L5" s="73"/>
      <c r="M5" s="75"/>
    </row>
    <row r="8" spans="1:13" x14ac:dyDescent="0.25">
      <c r="B8" t="s">
        <v>249</v>
      </c>
      <c r="C8" s="1" t="s">
        <v>10</v>
      </c>
      <c r="D8" s="1">
        <v>1</v>
      </c>
      <c r="E8" s="1">
        <v>500</v>
      </c>
      <c r="F8" s="1">
        <f>SUM(D8*E8)</f>
        <v>500</v>
      </c>
      <c r="H8" t="s">
        <v>84</v>
      </c>
      <c r="I8" s="68" t="s">
        <v>271</v>
      </c>
    </row>
    <row r="9" spans="1:13" x14ac:dyDescent="0.25">
      <c r="B9" t="s">
        <v>272</v>
      </c>
      <c r="C9" s="1" t="s">
        <v>12</v>
      </c>
      <c r="D9" s="1">
        <v>2</v>
      </c>
      <c r="E9" s="1">
        <v>75</v>
      </c>
      <c r="F9" s="1">
        <f t="shared" ref="F9:F32" si="0">SUM(D9*E9)</f>
        <v>150</v>
      </c>
      <c r="H9" t="s">
        <v>84</v>
      </c>
    </row>
    <row r="10" spans="1:13" x14ac:dyDescent="0.25">
      <c r="B10" t="s">
        <v>270</v>
      </c>
      <c r="C10" s="1" t="s">
        <v>11</v>
      </c>
      <c r="D10" s="1">
        <v>3</v>
      </c>
      <c r="E10" s="1">
        <v>40</v>
      </c>
      <c r="F10" s="1">
        <f t="shared" si="0"/>
        <v>120</v>
      </c>
    </row>
    <row r="11" spans="1:13" x14ac:dyDescent="0.25">
      <c r="B11" t="s">
        <v>274</v>
      </c>
      <c r="C11" s="1" t="s">
        <v>11</v>
      </c>
      <c r="D11" s="1">
        <v>2</v>
      </c>
      <c r="E11" s="1">
        <v>25</v>
      </c>
      <c r="F11" s="1">
        <f t="shared" si="0"/>
        <v>50</v>
      </c>
    </row>
    <row r="12" spans="1:13" x14ac:dyDescent="0.25">
      <c r="B12" t="s">
        <v>273</v>
      </c>
      <c r="C12" s="1" t="s">
        <v>11</v>
      </c>
      <c r="D12" s="1">
        <v>8</v>
      </c>
      <c r="E12" s="1">
        <v>10</v>
      </c>
      <c r="F12" s="1">
        <f t="shared" si="0"/>
        <v>80</v>
      </c>
    </row>
    <row r="13" spans="1:13" x14ac:dyDescent="0.25">
      <c r="B13" t="s">
        <v>191</v>
      </c>
      <c r="C13" s="1" t="s">
        <v>11</v>
      </c>
      <c r="D13" s="1">
        <v>2</v>
      </c>
      <c r="E13" s="1">
        <v>15</v>
      </c>
      <c r="F13" s="1">
        <f t="shared" si="0"/>
        <v>30</v>
      </c>
      <c r="H13" t="s">
        <v>276</v>
      </c>
    </row>
    <row r="14" spans="1:13" x14ac:dyDescent="0.25">
      <c r="B14" t="s">
        <v>250</v>
      </c>
      <c r="C14" s="1" t="s">
        <v>16</v>
      </c>
      <c r="D14" s="1">
        <v>6</v>
      </c>
      <c r="E14" s="1">
        <v>65</v>
      </c>
      <c r="F14" s="1">
        <f t="shared" si="0"/>
        <v>390</v>
      </c>
      <c r="H14" t="s">
        <v>84</v>
      </c>
      <c r="I14" s="68" t="s">
        <v>280</v>
      </c>
    </row>
    <row r="15" spans="1:13" x14ac:dyDescent="0.25">
      <c r="B15" t="s">
        <v>275</v>
      </c>
      <c r="C15" s="1" t="s">
        <v>12</v>
      </c>
      <c r="D15" s="1">
        <v>2</v>
      </c>
      <c r="E15" s="1">
        <v>40</v>
      </c>
      <c r="F15" s="1">
        <f t="shared" si="0"/>
        <v>80</v>
      </c>
      <c r="H15" t="s">
        <v>84</v>
      </c>
    </row>
    <row r="16" spans="1:13" ht="33" customHeight="1" x14ac:dyDescent="0.25">
      <c r="B16" s="8" t="s">
        <v>252</v>
      </c>
      <c r="C16" s="1" t="s">
        <v>16</v>
      </c>
      <c r="D16" s="1">
        <v>2</v>
      </c>
      <c r="E16" s="1">
        <v>125</v>
      </c>
      <c r="F16" s="1">
        <f t="shared" si="0"/>
        <v>250</v>
      </c>
      <c r="H16" t="s">
        <v>84</v>
      </c>
      <c r="I16" s="68" t="s">
        <v>282</v>
      </c>
    </row>
    <row r="17" spans="2:13" ht="30" x14ac:dyDescent="0.25">
      <c r="B17" s="8" t="s">
        <v>251</v>
      </c>
      <c r="C17" s="1" t="s">
        <v>16</v>
      </c>
      <c r="D17" s="1">
        <v>2</v>
      </c>
      <c r="E17" s="1">
        <v>20</v>
      </c>
      <c r="F17" s="1">
        <f t="shared" si="0"/>
        <v>40</v>
      </c>
      <c r="H17" t="s">
        <v>84</v>
      </c>
    </row>
    <row r="18" spans="2:13" ht="30" customHeight="1" x14ac:dyDescent="0.25">
      <c r="B18" s="8" t="s">
        <v>261</v>
      </c>
      <c r="C18" s="1" t="s">
        <v>160</v>
      </c>
      <c r="D18" s="1">
        <v>2</v>
      </c>
      <c r="E18" s="1">
        <v>75</v>
      </c>
      <c r="F18" s="1">
        <f t="shared" si="0"/>
        <v>150</v>
      </c>
      <c r="H18" t="s">
        <v>269</v>
      </c>
      <c r="I18" s="84" t="s">
        <v>264</v>
      </c>
      <c r="J18" s="131" t="s">
        <v>268</v>
      </c>
      <c r="K18" s="131"/>
      <c r="L18" s="131"/>
      <c r="M18" s="131"/>
    </row>
    <row r="19" spans="2:13" x14ac:dyDescent="0.25">
      <c r="B19" t="s">
        <v>253</v>
      </c>
      <c r="C19" s="1" t="s">
        <v>11</v>
      </c>
      <c r="D19" s="1">
        <v>2</v>
      </c>
      <c r="E19" s="1">
        <v>15</v>
      </c>
      <c r="F19" s="1">
        <f t="shared" si="0"/>
        <v>30</v>
      </c>
    </row>
    <row r="20" spans="2:13" s="79" customFormat="1" ht="35.25" customHeight="1" x14ac:dyDescent="0.25">
      <c r="B20" s="80" t="s">
        <v>263</v>
      </c>
      <c r="C20" s="56" t="s">
        <v>15</v>
      </c>
      <c r="D20" s="56">
        <v>1</v>
      </c>
      <c r="E20" s="56">
        <v>75</v>
      </c>
      <c r="F20" s="56">
        <f t="shared" si="0"/>
        <v>75</v>
      </c>
      <c r="H20" s="79" t="s">
        <v>223</v>
      </c>
      <c r="I20" s="84" t="s">
        <v>264</v>
      </c>
      <c r="J20" s="131" t="s">
        <v>265</v>
      </c>
      <c r="K20" s="131"/>
      <c r="L20" s="131"/>
      <c r="M20" s="131"/>
    </row>
    <row r="21" spans="2:13" s="81" customFormat="1" ht="35.25" customHeight="1" x14ac:dyDescent="0.25">
      <c r="B21" s="37" t="s">
        <v>266</v>
      </c>
      <c r="C21" s="82" t="s">
        <v>15</v>
      </c>
      <c r="D21" s="82">
        <v>1</v>
      </c>
      <c r="E21" s="82">
        <v>75</v>
      </c>
      <c r="F21" s="56">
        <f t="shared" si="0"/>
        <v>75</v>
      </c>
      <c r="I21" s="85" t="s">
        <v>193</v>
      </c>
      <c r="J21" s="146" t="s">
        <v>267</v>
      </c>
      <c r="K21" s="146"/>
      <c r="L21" s="146"/>
      <c r="M21" s="146"/>
    </row>
    <row r="22" spans="2:13" x14ac:dyDescent="0.25">
      <c r="B22" t="s">
        <v>248</v>
      </c>
      <c r="C22" s="1" t="s">
        <v>11</v>
      </c>
      <c r="D22" s="1">
        <v>2</v>
      </c>
      <c r="E22" s="1">
        <v>80</v>
      </c>
      <c r="F22" s="1">
        <f t="shared" si="0"/>
        <v>160</v>
      </c>
      <c r="H22" t="s">
        <v>84</v>
      </c>
    </row>
    <row r="23" spans="2:13" ht="24.75" x14ac:dyDescent="0.25">
      <c r="B23" s="78" t="s">
        <v>247</v>
      </c>
    </row>
    <row r="24" spans="2:13" ht="30" x14ac:dyDescent="0.25">
      <c r="B24" s="8" t="s">
        <v>245</v>
      </c>
      <c r="C24" s="1" t="s">
        <v>14</v>
      </c>
      <c r="D24" s="1">
        <v>1</v>
      </c>
      <c r="E24" s="1">
        <v>75</v>
      </c>
      <c r="F24" s="1">
        <f t="shared" si="0"/>
        <v>75</v>
      </c>
      <c r="H24" t="s">
        <v>86</v>
      </c>
    </row>
    <row r="25" spans="2:13" x14ac:dyDescent="0.25">
      <c r="B25" t="s">
        <v>255</v>
      </c>
      <c r="C25" s="1" t="s">
        <v>13</v>
      </c>
      <c r="D25" s="1">
        <v>1</v>
      </c>
      <c r="E25" s="1">
        <v>100</v>
      </c>
      <c r="F25" s="1">
        <f t="shared" si="0"/>
        <v>100</v>
      </c>
      <c r="H25" t="s">
        <v>86</v>
      </c>
    </row>
    <row r="26" spans="2:13" x14ac:dyDescent="0.25">
      <c r="B26" t="s">
        <v>246</v>
      </c>
      <c r="C26" s="1" t="s">
        <v>14</v>
      </c>
      <c r="D26" s="1">
        <v>2</v>
      </c>
      <c r="E26" s="1">
        <v>40</v>
      </c>
      <c r="F26" s="1">
        <f t="shared" si="0"/>
        <v>80</v>
      </c>
      <c r="H26" t="s">
        <v>86</v>
      </c>
    </row>
    <row r="27" spans="2:13" x14ac:dyDescent="0.25">
      <c r="B27" t="s">
        <v>254</v>
      </c>
      <c r="C27" s="1" t="s">
        <v>14</v>
      </c>
      <c r="D27" s="1">
        <v>1</v>
      </c>
      <c r="E27" s="1">
        <v>60</v>
      </c>
      <c r="F27" s="1">
        <f t="shared" si="0"/>
        <v>60</v>
      </c>
      <c r="H27" t="s">
        <v>84</v>
      </c>
    </row>
    <row r="28" spans="2:13" ht="30" x14ac:dyDescent="0.25">
      <c r="B28" s="8" t="s">
        <v>256</v>
      </c>
      <c r="C28" s="1" t="s">
        <v>159</v>
      </c>
      <c r="D28" s="1">
        <v>3</v>
      </c>
      <c r="E28" s="1">
        <v>35</v>
      </c>
      <c r="F28" s="1">
        <f t="shared" si="0"/>
        <v>105</v>
      </c>
      <c r="H28" t="s">
        <v>84</v>
      </c>
    </row>
    <row r="29" spans="2:13" ht="30" x14ac:dyDescent="0.25">
      <c r="B29" s="8" t="s">
        <v>257</v>
      </c>
      <c r="C29" s="1" t="s">
        <v>160</v>
      </c>
      <c r="D29" s="1">
        <v>1</v>
      </c>
      <c r="E29" s="1">
        <v>150</v>
      </c>
      <c r="F29" s="1">
        <f t="shared" si="0"/>
        <v>150</v>
      </c>
      <c r="H29" t="s">
        <v>258</v>
      </c>
    </row>
    <row r="30" spans="2:13" ht="30" x14ac:dyDescent="0.25">
      <c r="B30" s="8" t="s">
        <v>259</v>
      </c>
      <c r="C30" s="1" t="s">
        <v>160</v>
      </c>
      <c r="D30" s="1">
        <v>1</v>
      </c>
      <c r="E30" s="1">
        <v>125</v>
      </c>
      <c r="F30" s="1">
        <f t="shared" si="0"/>
        <v>125</v>
      </c>
      <c r="H30" t="s">
        <v>260</v>
      </c>
      <c r="I30" t="s">
        <v>277</v>
      </c>
    </row>
    <row r="31" spans="2:13" x14ac:dyDescent="0.25">
      <c r="B31" s="8" t="s">
        <v>278</v>
      </c>
      <c r="C31" s="1" t="s">
        <v>160</v>
      </c>
      <c r="D31" s="1">
        <v>1</v>
      </c>
      <c r="E31" s="1">
        <v>75</v>
      </c>
      <c r="F31" s="1">
        <f t="shared" si="0"/>
        <v>75</v>
      </c>
      <c r="H31" t="s">
        <v>279</v>
      </c>
    </row>
    <row r="32" spans="2:13" s="81" customFormat="1" ht="30" x14ac:dyDescent="0.25">
      <c r="B32" s="37" t="s">
        <v>262</v>
      </c>
      <c r="C32" s="82" t="s">
        <v>15</v>
      </c>
      <c r="D32" s="82">
        <v>3</v>
      </c>
      <c r="E32" s="82">
        <v>35</v>
      </c>
      <c r="F32" s="56">
        <f t="shared" si="0"/>
        <v>105</v>
      </c>
      <c r="H32" s="81" t="s">
        <v>145</v>
      </c>
      <c r="I32" s="81" t="s">
        <v>193</v>
      </c>
    </row>
    <row r="34" spans="3:6" x14ac:dyDescent="0.25">
      <c r="C34" s="36" t="s">
        <v>281</v>
      </c>
      <c r="D34" s="36"/>
      <c r="E34" s="36"/>
      <c r="F34" s="36">
        <f>SUM(F8:F33)</f>
        <v>3055</v>
      </c>
    </row>
    <row r="36" spans="3:6" x14ac:dyDescent="0.25">
      <c r="C36" s="1" t="s">
        <v>10</v>
      </c>
      <c r="F36" s="1">
        <f>SUMIF($C$8:$C$32,"I",$F$8:$F$32)</f>
        <v>500</v>
      </c>
    </row>
    <row r="37" spans="3:6" x14ac:dyDescent="0.25">
      <c r="C37" s="1" t="s">
        <v>12</v>
      </c>
      <c r="F37" s="1">
        <f>SUMIF($C$8:$C$32,"F",$F$8:$F$32)</f>
        <v>230</v>
      </c>
    </row>
    <row r="38" spans="3:6" x14ac:dyDescent="0.25">
      <c r="C38" s="1" t="s">
        <v>11</v>
      </c>
      <c r="F38" s="1">
        <f>SUMIF($C$8:$C$32,"N",$F$8:$F$32)</f>
        <v>470</v>
      </c>
    </row>
    <row r="39" spans="3:6" x14ac:dyDescent="0.25">
      <c r="C39" s="1" t="s">
        <v>58</v>
      </c>
      <c r="F39" s="1">
        <f>SUMIF($C$8:$C$32,"A",$F$8:$F$32)</f>
        <v>0</v>
      </c>
    </row>
    <row r="40" spans="3:6" x14ac:dyDescent="0.25">
      <c r="C40" s="1" t="s">
        <v>16</v>
      </c>
      <c r="F40" s="1">
        <f>SUMIF($C$8:$C$32,"DI",$F$8:$F$32)</f>
        <v>680</v>
      </c>
    </row>
    <row r="41" spans="3:6" x14ac:dyDescent="0.25">
      <c r="C41" s="1" t="s">
        <v>15</v>
      </c>
      <c r="F41" s="1">
        <f>SUMIF($C$8:$C$32,"SV",$F$8:$F$32)</f>
        <v>255</v>
      </c>
    </row>
    <row r="42" spans="3:6" x14ac:dyDescent="0.25">
      <c r="C42" s="1" t="s">
        <v>14</v>
      </c>
      <c r="F42" s="1">
        <f>SUMIF($C$8:$C$32,"C",$F$8:$F$32)</f>
        <v>215</v>
      </c>
    </row>
    <row r="43" spans="3:6" x14ac:dyDescent="0.25">
      <c r="C43" s="1" t="s">
        <v>160</v>
      </c>
      <c r="F43" s="1">
        <f>SUMIF($C$8:$C$32,"M",$F$8:$F$32)</f>
        <v>500</v>
      </c>
    </row>
    <row r="44" spans="3:6" x14ac:dyDescent="0.25">
      <c r="C44" s="1" t="s">
        <v>294</v>
      </c>
      <c r="F44" s="1">
        <f>SUMIF($C$8:$C$32,"S",$F$8:$F$32)</f>
        <v>105</v>
      </c>
    </row>
    <row r="45" spans="3:6" x14ac:dyDescent="0.25">
      <c r="C45" s="1" t="s">
        <v>232</v>
      </c>
      <c r="F45" s="1">
        <f>SUMIF($C$8:$C$32,"D",$F$8:$F$32)</f>
        <v>100</v>
      </c>
    </row>
    <row r="46" spans="3:6" x14ac:dyDescent="0.25">
      <c r="F46" s="36">
        <f>SUM(F36:F45)</f>
        <v>3055</v>
      </c>
    </row>
  </sheetData>
  <mergeCells count="16">
    <mergeCell ref="J21:M21"/>
    <mergeCell ref="J18:M18"/>
    <mergeCell ref="H5:I5"/>
    <mergeCell ref="J20:M20"/>
    <mergeCell ref="J3:K3"/>
    <mergeCell ref="L3:M3"/>
    <mergeCell ref="A1:M1"/>
    <mergeCell ref="C2:C3"/>
    <mergeCell ref="D2:E2"/>
    <mergeCell ref="F2:G2"/>
    <mergeCell ref="H2:I2"/>
    <mergeCell ref="J2:K2"/>
    <mergeCell ref="L2:M2"/>
    <mergeCell ref="D3:E3"/>
    <mergeCell ref="F3:G3"/>
    <mergeCell ref="H3:I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40"/>
  <sheetViews>
    <sheetView topLeftCell="A16" workbookViewId="0">
      <selection activeCell="B8" sqref="B8:B26"/>
    </sheetView>
  </sheetViews>
  <sheetFormatPr defaultRowHeight="15" x14ac:dyDescent="0.25"/>
  <cols>
    <col min="1" max="1" width="16" customWidth="1"/>
    <col min="2" max="2" width="35.42578125" customWidth="1"/>
    <col min="3" max="3" width="14" style="1" customWidth="1"/>
    <col min="4" max="5" width="9.140625" style="1"/>
    <col min="6" max="6" width="12.42578125" style="1" customWidth="1"/>
  </cols>
  <sheetData>
    <row r="1" spans="1:13" s="5" customFormat="1" ht="15.75" x14ac:dyDescent="0.25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</row>
    <row r="2" spans="1:13" s="5" customFormat="1" ht="30" x14ac:dyDescent="0.25">
      <c r="A2" s="5" t="s">
        <v>1</v>
      </c>
      <c r="B2" s="16" t="s">
        <v>376</v>
      </c>
      <c r="C2" s="71" t="s">
        <v>9</v>
      </c>
      <c r="D2" s="132" t="s">
        <v>17</v>
      </c>
      <c r="E2" s="132"/>
      <c r="F2" s="147" t="s">
        <v>50</v>
      </c>
      <c r="G2" s="147"/>
      <c r="H2" s="132" t="s">
        <v>20</v>
      </c>
      <c r="I2" s="132"/>
      <c r="J2" s="132" t="s">
        <v>22</v>
      </c>
      <c r="K2" s="132"/>
      <c r="L2" s="132" t="s">
        <v>24</v>
      </c>
      <c r="M2" s="132"/>
    </row>
    <row r="3" spans="1:13" s="5" customFormat="1" x14ac:dyDescent="0.25">
      <c r="A3" s="5" t="s">
        <v>3</v>
      </c>
      <c r="B3" s="16" t="s">
        <v>375</v>
      </c>
      <c r="C3" s="6"/>
      <c r="D3" s="133" t="s">
        <v>18</v>
      </c>
      <c r="E3" s="133"/>
      <c r="F3" s="148" t="s">
        <v>19</v>
      </c>
      <c r="G3" s="148"/>
      <c r="H3" s="133" t="s">
        <v>21</v>
      </c>
      <c r="I3" s="133"/>
      <c r="J3" s="133" t="s">
        <v>23</v>
      </c>
      <c r="K3" s="133"/>
      <c r="L3" s="133" t="s">
        <v>60</v>
      </c>
      <c r="M3" s="133"/>
    </row>
    <row r="4" spans="1:13" s="5" customFormat="1" x14ac:dyDescent="0.25">
      <c r="B4" s="16" t="s">
        <v>374</v>
      </c>
      <c r="C4" s="6"/>
      <c r="D4" s="6"/>
      <c r="E4" s="6"/>
      <c r="F4" s="6"/>
    </row>
    <row r="5" spans="1:13" s="5" customFormat="1" x14ac:dyDescent="0.25">
      <c r="C5" s="6"/>
      <c r="D5" s="6"/>
      <c r="E5" s="6"/>
      <c r="F5" s="6"/>
    </row>
    <row r="6" spans="1:13" s="5" customFormat="1" x14ac:dyDescent="0.25">
      <c r="B6" s="5" t="s">
        <v>5</v>
      </c>
      <c r="C6" s="6"/>
      <c r="D6" s="6" t="s">
        <v>6</v>
      </c>
      <c r="E6" s="6" t="s">
        <v>121</v>
      </c>
      <c r="F6" s="6" t="s">
        <v>120</v>
      </c>
      <c r="G6" s="6"/>
      <c r="H6" s="5" t="s">
        <v>7</v>
      </c>
    </row>
    <row r="8" spans="1:13" x14ac:dyDescent="0.25">
      <c r="B8" t="s">
        <v>378</v>
      </c>
      <c r="C8" s="1" t="s">
        <v>16</v>
      </c>
      <c r="D8" s="1">
        <v>2</v>
      </c>
      <c r="E8" s="1">
        <v>45</v>
      </c>
      <c r="F8" s="1">
        <f>SUM(D8*E8)</f>
        <v>90</v>
      </c>
      <c r="H8" t="s">
        <v>386</v>
      </c>
    </row>
    <row r="9" spans="1:13" x14ac:dyDescent="0.25">
      <c r="B9" t="s">
        <v>379</v>
      </c>
      <c r="C9" s="1" t="s">
        <v>16</v>
      </c>
      <c r="D9" s="1">
        <v>1</v>
      </c>
      <c r="E9" s="1">
        <v>25</v>
      </c>
      <c r="F9" s="1">
        <f>SUM(D9*E9)</f>
        <v>25</v>
      </c>
    </row>
    <row r="10" spans="1:13" x14ac:dyDescent="0.25">
      <c r="B10" t="s">
        <v>380</v>
      </c>
      <c r="C10" s="1" t="s">
        <v>16</v>
      </c>
      <c r="D10" s="1">
        <v>2</v>
      </c>
      <c r="E10" s="1">
        <v>20</v>
      </c>
      <c r="F10" s="1">
        <f>SUM(D10*E10)</f>
        <v>40</v>
      </c>
    </row>
    <row r="11" spans="1:13" ht="30" x14ac:dyDescent="0.25">
      <c r="B11" s="8" t="s">
        <v>381</v>
      </c>
      <c r="C11" s="1" t="s">
        <v>11</v>
      </c>
      <c r="D11" s="1">
        <v>2</v>
      </c>
      <c r="E11" s="1">
        <v>75</v>
      </c>
      <c r="F11" s="1">
        <f t="shared" ref="F11:F26" si="0">SUM(D11*E11)</f>
        <v>150</v>
      </c>
      <c r="H11" t="s">
        <v>223</v>
      </c>
      <c r="I11" t="s">
        <v>385</v>
      </c>
    </row>
    <row r="12" spans="1:13" x14ac:dyDescent="0.25">
      <c r="B12" t="s">
        <v>362</v>
      </c>
      <c r="C12" s="1" t="s">
        <v>16</v>
      </c>
      <c r="D12" s="1">
        <v>1</v>
      </c>
      <c r="E12" s="1">
        <v>75</v>
      </c>
      <c r="F12" s="1">
        <f t="shared" si="0"/>
        <v>75</v>
      </c>
    </row>
    <row r="13" spans="1:13" ht="45" x14ac:dyDescent="0.25">
      <c r="B13" s="8" t="s">
        <v>361</v>
      </c>
      <c r="C13" s="1" t="s">
        <v>159</v>
      </c>
      <c r="D13" s="1">
        <v>1</v>
      </c>
      <c r="E13" s="1">
        <v>45</v>
      </c>
      <c r="F13" s="1">
        <f t="shared" si="0"/>
        <v>45</v>
      </c>
    </row>
    <row r="14" spans="1:13" x14ac:dyDescent="0.25">
      <c r="B14" t="s">
        <v>360</v>
      </c>
      <c r="C14" s="1" t="s">
        <v>14</v>
      </c>
      <c r="D14" s="1">
        <v>1</v>
      </c>
      <c r="E14" s="1">
        <v>35</v>
      </c>
      <c r="F14" s="1">
        <f t="shared" si="0"/>
        <v>35</v>
      </c>
      <c r="H14" t="s">
        <v>363</v>
      </c>
    </row>
    <row r="15" spans="1:13" ht="30" x14ac:dyDescent="0.25">
      <c r="B15" s="8" t="s">
        <v>359</v>
      </c>
      <c r="C15" s="1" t="s">
        <v>16</v>
      </c>
      <c r="D15" s="1">
        <v>1</v>
      </c>
      <c r="E15" s="1">
        <v>20</v>
      </c>
      <c r="F15" s="1">
        <f t="shared" si="0"/>
        <v>20</v>
      </c>
      <c r="H15" t="s">
        <v>364</v>
      </c>
    </row>
    <row r="16" spans="1:13" ht="60" x14ac:dyDescent="0.25">
      <c r="B16" s="8" t="s">
        <v>377</v>
      </c>
      <c r="C16" s="1" t="s">
        <v>159</v>
      </c>
      <c r="D16" s="1">
        <v>1</v>
      </c>
      <c r="E16" s="1">
        <v>40</v>
      </c>
      <c r="F16" s="1">
        <f t="shared" si="0"/>
        <v>40</v>
      </c>
      <c r="H16" t="s">
        <v>364</v>
      </c>
    </row>
    <row r="17" spans="2:9" ht="45" x14ac:dyDescent="0.25">
      <c r="B17" s="8" t="s">
        <v>358</v>
      </c>
      <c r="C17" s="1" t="s">
        <v>160</v>
      </c>
      <c r="D17" s="1">
        <v>1</v>
      </c>
      <c r="E17" s="1">
        <v>30</v>
      </c>
      <c r="F17" s="1">
        <f t="shared" si="0"/>
        <v>30</v>
      </c>
      <c r="H17" t="s">
        <v>363</v>
      </c>
    </row>
    <row r="18" spans="2:9" x14ac:dyDescent="0.25">
      <c r="B18" s="8" t="s">
        <v>365</v>
      </c>
      <c r="C18" s="1" t="s">
        <v>13</v>
      </c>
      <c r="D18" s="1">
        <v>1</v>
      </c>
      <c r="E18" s="1">
        <v>18</v>
      </c>
      <c r="F18" s="1">
        <f t="shared" si="0"/>
        <v>18</v>
      </c>
      <c r="H18" t="s">
        <v>152</v>
      </c>
    </row>
    <row r="19" spans="2:9" x14ac:dyDescent="0.25">
      <c r="B19" s="8" t="s">
        <v>366</v>
      </c>
      <c r="C19" s="1" t="s">
        <v>14</v>
      </c>
      <c r="D19" s="1">
        <v>1</v>
      </c>
      <c r="E19" s="1">
        <v>25</v>
      </c>
      <c r="F19" s="1">
        <f t="shared" si="0"/>
        <v>25</v>
      </c>
    </row>
    <row r="20" spans="2:9" ht="30" x14ac:dyDescent="0.25">
      <c r="B20" s="8" t="s">
        <v>367</v>
      </c>
      <c r="C20" s="1" t="s">
        <v>159</v>
      </c>
      <c r="D20" s="1">
        <v>2</v>
      </c>
      <c r="E20" s="1">
        <v>25</v>
      </c>
      <c r="F20" s="1">
        <f t="shared" si="0"/>
        <v>50</v>
      </c>
      <c r="H20" t="s">
        <v>368</v>
      </c>
    </row>
    <row r="21" spans="2:9" ht="60" x14ac:dyDescent="0.25">
      <c r="B21" s="8" t="s">
        <v>369</v>
      </c>
      <c r="C21" s="1" t="s">
        <v>159</v>
      </c>
      <c r="D21" s="1">
        <v>1</v>
      </c>
      <c r="E21" s="1">
        <v>40</v>
      </c>
      <c r="F21" s="1">
        <f t="shared" si="0"/>
        <v>40</v>
      </c>
      <c r="H21" t="s">
        <v>363</v>
      </c>
    </row>
    <row r="22" spans="2:9" ht="45" x14ac:dyDescent="0.25">
      <c r="B22" s="8" t="s">
        <v>370</v>
      </c>
      <c r="C22" s="1" t="s">
        <v>160</v>
      </c>
      <c r="D22" s="1">
        <v>1</v>
      </c>
      <c r="E22" s="1">
        <v>50</v>
      </c>
      <c r="F22" s="1">
        <f t="shared" si="0"/>
        <v>50</v>
      </c>
    </row>
    <row r="23" spans="2:9" ht="30" x14ac:dyDescent="0.25">
      <c r="B23" s="8" t="s">
        <v>371</v>
      </c>
      <c r="C23" s="1" t="s">
        <v>159</v>
      </c>
      <c r="D23" s="1">
        <v>1</v>
      </c>
      <c r="E23" s="1">
        <v>30</v>
      </c>
      <c r="F23" s="1">
        <f t="shared" si="0"/>
        <v>30</v>
      </c>
      <c r="H23" t="s">
        <v>86</v>
      </c>
    </row>
    <row r="24" spans="2:9" ht="30" x14ac:dyDescent="0.25">
      <c r="B24" s="8" t="s">
        <v>372</v>
      </c>
      <c r="C24" s="1" t="s">
        <v>159</v>
      </c>
      <c r="D24" s="1">
        <v>1</v>
      </c>
      <c r="E24" s="1">
        <v>25</v>
      </c>
      <c r="F24" s="1">
        <f t="shared" si="0"/>
        <v>25</v>
      </c>
      <c r="H24" t="s">
        <v>373</v>
      </c>
    </row>
    <row r="25" spans="2:9" x14ac:dyDescent="0.25">
      <c r="B25" s="8" t="s">
        <v>382</v>
      </c>
      <c r="C25" s="1" t="s">
        <v>13</v>
      </c>
      <c r="D25" s="1">
        <v>1</v>
      </c>
      <c r="E25" s="1">
        <v>15</v>
      </c>
      <c r="F25" s="1">
        <f t="shared" si="0"/>
        <v>15</v>
      </c>
      <c r="I25" t="s">
        <v>384</v>
      </c>
    </row>
    <row r="26" spans="2:9" ht="30" x14ac:dyDescent="0.25">
      <c r="B26" s="8" t="s">
        <v>383</v>
      </c>
      <c r="C26" s="1" t="s">
        <v>160</v>
      </c>
      <c r="D26" s="1">
        <v>1</v>
      </c>
      <c r="E26" s="1">
        <v>25</v>
      </c>
      <c r="F26" s="1">
        <f t="shared" si="0"/>
        <v>25</v>
      </c>
      <c r="H26" t="s">
        <v>86</v>
      </c>
      <c r="I26" t="s">
        <v>384</v>
      </c>
    </row>
    <row r="28" spans="2:9" x14ac:dyDescent="0.25">
      <c r="C28" s="36" t="s">
        <v>304</v>
      </c>
      <c r="D28" s="36"/>
      <c r="E28" s="36"/>
      <c r="F28" s="36">
        <f>SUM(F8:F27)</f>
        <v>828</v>
      </c>
    </row>
    <row r="30" spans="2:9" x14ac:dyDescent="0.25">
      <c r="C30" s="1" t="s">
        <v>10</v>
      </c>
      <c r="F30" s="1">
        <f>SUMIF($C$8:$C$26,"I",$F$8:$F$26)</f>
        <v>0</v>
      </c>
    </row>
    <row r="31" spans="2:9" x14ac:dyDescent="0.25">
      <c r="C31" s="1" t="s">
        <v>12</v>
      </c>
      <c r="F31" s="1">
        <f>SUMIF($C$8:$C$26,"F",$F$8:$F$26)</f>
        <v>0</v>
      </c>
    </row>
    <row r="32" spans="2:9" x14ac:dyDescent="0.25">
      <c r="C32" s="1" t="s">
        <v>11</v>
      </c>
      <c r="F32" s="1">
        <f>SUMIF($C$8:$C$26,"N",$F$8:$F$26)</f>
        <v>150</v>
      </c>
    </row>
    <row r="33" spans="3:6" x14ac:dyDescent="0.25">
      <c r="C33" s="1" t="s">
        <v>58</v>
      </c>
      <c r="F33" s="1">
        <f>SUMIF($C$8:$C$26,"A",$F$8:$F$26)</f>
        <v>0</v>
      </c>
    </row>
    <row r="34" spans="3:6" x14ac:dyDescent="0.25">
      <c r="C34" s="1" t="s">
        <v>16</v>
      </c>
      <c r="F34" s="1">
        <f>SUMIF($C$8:$C$26,"DI",$F$8:$F$26)</f>
        <v>250</v>
      </c>
    </row>
    <row r="35" spans="3:6" x14ac:dyDescent="0.25">
      <c r="C35" s="1" t="s">
        <v>15</v>
      </c>
      <c r="F35" s="1">
        <f>SUMIF($C$8:$C$26,"SV",$F$8:$F$26)</f>
        <v>0</v>
      </c>
    </row>
    <row r="36" spans="3:6" x14ac:dyDescent="0.25">
      <c r="C36" s="1" t="s">
        <v>14</v>
      </c>
      <c r="F36" s="1">
        <f>SUMIF($C$8:$C$26,"C",$F$8:$F$26)</f>
        <v>60</v>
      </c>
    </row>
    <row r="37" spans="3:6" x14ac:dyDescent="0.25">
      <c r="C37" s="1" t="s">
        <v>160</v>
      </c>
      <c r="F37" s="1">
        <f>SUMIF($C$8:$C$26,"M",$F$8:$F$26)</f>
        <v>105</v>
      </c>
    </row>
    <row r="38" spans="3:6" x14ac:dyDescent="0.25">
      <c r="C38" s="1" t="s">
        <v>294</v>
      </c>
      <c r="F38" s="1">
        <f>SUMIF($C$8:$C$26,"S",$F$8:$F$26)</f>
        <v>230</v>
      </c>
    </row>
    <row r="39" spans="3:6" x14ac:dyDescent="0.25">
      <c r="C39" s="1" t="s">
        <v>232</v>
      </c>
      <c r="F39" s="1">
        <f>SUMIF($C$8:$C$26,"D",$F$8:$F$26)</f>
        <v>33</v>
      </c>
    </row>
    <row r="40" spans="3:6" x14ac:dyDescent="0.25">
      <c r="F40" s="36">
        <f>SUM(F30:F39)</f>
        <v>828</v>
      </c>
    </row>
  </sheetData>
  <mergeCells count="11">
    <mergeCell ref="J3:K3"/>
    <mergeCell ref="L3:M3"/>
    <mergeCell ref="A1:M1"/>
    <mergeCell ref="D2:E2"/>
    <mergeCell ref="F2:G2"/>
    <mergeCell ref="H2:I2"/>
    <mergeCell ref="J2:K2"/>
    <mergeCell ref="L2:M2"/>
    <mergeCell ref="D3:E3"/>
    <mergeCell ref="F3:G3"/>
    <mergeCell ref="H3:I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34"/>
  <sheetViews>
    <sheetView workbookViewId="0">
      <selection activeCell="B8" sqref="B8:B19"/>
    </sheetView>
  </sheetViews>
  <sheetFormatPr defaultRowHeight="15" x14ac:dyDescent="0.25"/>
  <cols>
    <col min="1" max="1" width="16" customWidth="1"/>
    <col min="2" max="2" width="35.42578125" customWidth="1"/>
    <col min="3" max="3" width="14" style="1" customWidth="1"/>
    <col min="4" max="5" width="9.140625" style="1"/>
    <col min="6" max="6" width="12.42578125" style="1" customWidth="1"/>
  </cols>
  <sheetData>
    <row r="1" spans="1:13" s="5" customFormat="1" ht="15.75" x14ac:dyDescent="0.25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</row>
    <row r="2" spans="1:13" s="5" customFormat="1" ht="30" x14ac:dyDescent="0.25">
      <c r="A2" s="5" t="s">
        <v>1</v>
      </c>
      <c r="B2" s="16" t="s">
        <v>387</v>
      </c>
      <c r="C2" s="71" t="s">
        <v>9</v>
      </c>
      <c r="D2" s="132" t="s">
        <v>17</v>
      </c>
      <c r="E2" s="132"/>
      <c r="F2" s="147" t="s">
        <v>50</v>
      </c>
      <c r="G2" s="147"/>
      <c r="H2" s="132" t="s">
        <v>20</v>
      </c>
      <c r="I2" s="132"/>
      <c r="J2" s="132" t="s">
        <v>22</v>
      </c>
      <c r="K2" s="132"/>
      <c r="L2" s="132" t="s">
        <v>24</v>
      </c>
      <c r="M2" s="132"/>
    </row>
    <row r="3" spans="1:13" s="5" customFormat="1" x14ac:dyDescent="0.25">
      <c r="A3" s="5" t="s">
        <v>3</v>
      </c>
      <c r="B3" s="16" t="s">
        <v>392</v>
      </c>
      <c r="C3" s="6"/>
      <c r="D3" s="133" t="s">
        <v>18</v>
      </c>
      <c r="E3" s="133"/>
      <c r="F3" s="148" t="s">
        <v>19</v>
      </c>
      <c r="G3" s="148"/>
      <c r="H3" s="133" t="s">
        <v>21</v>
      </c>
      <c r="I3" s="133"/>
      <c r="J3" s="133" t="s">
        <v>23</v>
      </c>
      <c r="K3" s="133"/>
      <c r="L3" s="133" t="s">
        <v>60</v>
      </c>
      <c r="M3" s="133"/>
    </row>
    <row r="4" spans="1:13" s="5" customFormat="1" x14ac:dyDescent="0.25">
      <c r="B4" s="16" t="s">
        <v>393</v>
      </c>
      <c r="C4" s="6"/>
      <c r="D4" s="6"/>
      <c r="E4" s="6"/>
      <c r="F4" s="6"/>
    </row>
    <row r="5" spans="1:13" s="5" customFormat="1" x14ac:dyDescent="0.25">
      <c r="C5" s="6"/>
      <c r="D5" s="6"/>
      <c r="E5" s="6"/>
      <c r="F5" s="6"/>
    </row>
    <row r="6" spans="1:13" s="5" customFormat="1" x14ac:dyDescent="0.25">
      <c r="B6" s="5" t="s">
        <v>5</v>
      </c>
      <c r="C6" s="6"/>
      <c r="D6" s="6" t="s">
        <v>6</v>
      </c>
      <c r="E6" s="6" t="s">
        <v>121</v>
      </c>
      <c r="F6" s="6" t="s">
        <v>120</v>
      </c>
      <c r="G6" s="6"/>
      <c r="H6" s="5" t="s">
        <v>7</v>
      </c>
    </row>
    <row r="8" spans="1:13" x14ac:dyDescent="0.25">
      <c r="B8" t="s">
        <v>394</v>
      </c>
      <c r="C8" s="1" t="s">
        <v>16</v>
      </c>
      <c r="D8" s="1">
        <v>4</v>
      </c>
      <c r="E8" s="1">
        <v>45</v>
      </c>
      <c r="F8" s="1">
        <f>SUM(D8*E8)</f>
        <v>180</v>
      </c>
      <c r="H8" t="s">
        <v>84</v>
      </c>
    </row>
    <row r="9" spans="1:13" x14ac:dyDescent="0.25">
      <c r="B9" t="s">
        <v>395</v>
      </c>
      <c r="C9" s="1" t="s">
        <v>16</v>
      </c>
      <c r="D9" s="1">
        <v>1</v>
      </c>
      <c r="E9" s="1">
        <v>45</v>
      </c>
      <c r="F9" s="1">
        <f t="shared" ref="F9:F19" si="0">SUM(D9*E9)</f>
        <v>45</v>
      </c>
      <c r="H9" t="s">
        <v>84</v>
      </c>
    </row>
    <row r="10" spans="1:13" x14ac:dyDescent="0.25">
      <c r="B10" t="s">
        <v>379</v>
      </c>
      <c r="C10" s="1" t="s">
        <v>16</v>
      </c>
      <c r="D10" s="1">
        <v>1</v>
      </c>
      <c r="E10" s="1">
        <v>25</v>
      </c>
      <c r="F10" s="1">
        <f t="shared" si="0"/>
        <v>25</v>
      </c>
    </row>
    <row r="11" spans="1:13" x14ac:dyDescent="0.25">
      <c r="B11" t="s">
        <v>397</v>
      </c>
      <c r="C11" s="1" t="s">
        <v>12</v>
      </c>
      <c r="D11" s="1">
        <v>1</v>
      </c>
      <c r="E11" s="1">
        <v>75</v>
      </c>
      <c r="F11" s="1">
        <f t="shared" si="0"/>
        <v>75</v>
      </c>
    </row>
    <row r="12" spans="1:13" x14ac:dyDescent="0.25">
      <c r="B12" t="s">
        <v>396</v>
      </c>
      <c r="C12" s="1" t="s">
        <v>58</v>
      </c>
      <c r="D12" s="1">
        <v>1</v>
      </c>
      <c r="E12" s="1">
        <v>75</v>
      </c>
      <c r="F12" s="1">
        <f t="shared" si="0"/>
        <v>75</v>
      </c>
    </row>
    <row r="13" spans="1:13" x14ac:dyDescent="0.25">
      <c r="B13" t="s">
        <v>380</v>
      </c>
      <c r="C13" s="1" t="s">
        <v>16</v>
      </c>
      <c r="D13" s="1">
        <v>2</v>
      </c>
      <c r="E13" s="1">
        <v>20</v>
      </c>
      <c r="F13" s="1">
        <f t="shared" si="0"/>
        <v>40</v>
      </c>
    </row>
    <row r="14" spans="1:13" x14ac:dyDescent="0.25">
      <c r="B14" t="s">
        <v>388</v>
      </c>
      <c r="C14" s="1" t="s">
        <v>11</v>
      </c>
      <c r="D14" s="1">
        <v>2</v>
      </c>
      <c r="E14" s="1">
        <v>35</v>
      </c>
      <c r="F14" s="1">
        <f t="shared" si="0"/>
        <v>70</v>
      </c>
      <c r="H14" t="s">
        <v>389</v>
      </c>
    </row>
    <row r="15" spans="1:13" ht="30" x14ac:dyDescent="0.25">
      <c r="B15" s="8" t="s">
        <v>381</v>
      </c>
      <c r="C15" s="1" t="s">
        <v>11</v>
      </c>
      <c r="D15" s="1">
        <v>2</v>
      </c>
      <c r="E15" s="1">
        <v>60</v>
      </c>
      <c r="F15" s="1">
        <f t="shared" si="0"/>
        <v>120</v>
      </c>
      <c r="H15" t="s">
        <v>223</v>
      </c>
    </row>
    <row r="16" spans="1:13" ht="30" x14ac:dyDescent="0.25">
      <c r="B16" s="8" t="s">
        <v>390</v>
      </c>
      <c r="C16" s="1" t="s">
        <v>13</v>
      </c>
      <c r="D16" s="1">
        <v>1</v>
      </c>
      <c r="E16" s="1">
        <v>25</v>
      </c>
      <c r="F16" s="1">
        <f t="shared" si="0"/>
        <v>25</v>
      </c>
      <c r="H16" t="s">
        <v>223</v>
      </c>
    </row>
    <row r="17" spans="2:8" s="9" customFormat="1" x14ac:dyDescent="0.25">
      <c r="B17" s="83" t="s">
        <v>391</v>
      </c>
      <c r="C17" s="14" t="s">
        <v>15</v>
      </c>
      <c r="D17" s="14">
        <v>0</v>
      </c>
      <c r="E17" s="14">
        <v>0</v>
      </c>
      <c r="F17" s="1">
        <v>0</v>
      </c>
      <c r="H17" s="9" t="s">
        <v>193</v>
      </c>
    </row>
    <row r="18" spans="2:8" x14ac:dyDescent="0.25">
      <c r="B18" t="s">
        <v>217</v>
      </c>
      <c r="C18" s="1" t="s">
        <v>15</v>
      </c>
      <c r="D18" s="1">
        <v>1</v>
      </c>
      <c r="E18" s="1">
        <v>15</v>
      </c>
      <c r="F18" s="1">
        <f t="shared" si="0"/>
        <v>15</v>
      </c>
    </row>
    <row r="19" spans="2:8" x14ac:dyDescent="0.25">
      <c r="B19" s="8" t="s">
        <v>218</v>
      </c>
      <c r="C19" s="1" t="s">
        <v>15</v>
      </c>
      <c r="D19" s="1">
        <v>1</v>
      </c>
      <c r="E19" s="1">
        <v>15</v>
      </c>
      <c r="F19" s="1">
        <f t="shared" si="0"/>
        <v>15</v>
      </c>
    </row>
    <row r="20" spans="2:8" x14ac:dyDescent="0.25">
      <c r="B20" s="8"/>
    </row>
    <row r="21" spans="2:8" x14ac:dyDescent="0.25">
      <c r="B21" s="8"/>
      <c r="C21" s="36" t="s">
        <v>281</v>
      </c>
      <c r="D21" s="36"/>
      <c r="E21" s="36"/>
      <c r="F21" s="36">
        <f>SUM(F8:F20)</f>
        <v>685</v>
      </c>
    </row>
    <row r="22" spans="2:8" x14ac:dyDescent="0.25">
      <c r="B22" s="8"/>
    </row>
    <row r="23" spans="2:8" x14ac:dyDescent="0.25">
      <c r="B23" s="8"/>
    </row>
    <row r="24" spans="2:8" x14ac:dyDescent="0.25">
      <c r="B24" s="8"/>
      <c r="C24" s="1" t="s">
        <v>10</v>
      </c>
      <c r="F24" s="1">
        <f>SUMIF($C$8:$C$20,"I",$F$8:$F$20)</f>
        <v>0</v>
      </c>
    </row>
    <row r="25" spans="2:8" x14ac:dyDescent="0.25">
      <c r="B25" s="8"/>
      <c r="C25" s="1" t="s">
        <v>12</v>
      </c>
      <c r="F25" s="1">
        <f>SUMIF($C$8:$C$20,"F",$F$8:$F$20)</f>
        <v>75</v>
      </c>
    </row>
    <row r="26" spans="2:8" x14ac:dyDescent="0.25">
      <c r="B26" s="8"/>
      <c r="C26" s="1" t="s">
        <v>11</v>
      </c>
      <c r="F26" s="1">
        <f>SUMIF($C$8:$C$20,"N",$F$8:$F$20)</f>
        <v>190</v>
      </c>
    </row>
    <row r="27" spans="2:8" x14ac:dyDescent="0.25">
      <c r="B27" s="8"/>
      <c r="C27" s="1" t="s">
        <v>58</v>
      </c>
      <c r="F27" s="1">
        <f>SUMIF($C$8:$C$20,"A",$F$8:$F$20)</f>
        <v>75</v>
      </c>
    </row>
    <row r="28" spans="2:8" x14ac:dyDescent="0.25">
      <c r="B28" s="8"/>
      <c r="C28" s="1" t="s">
        <v>16</v>
      </c>
      <c r="F28" s="1">
        <f>SUMIF($C$8:$C$20,"DI",$F$8:$F$20)</f>
        <v>290</v>
      </c>
    </row>
    <row r="29" spans="2:8" x14ac:dyDescent="0.25">
      <c r="B29" s="8"/>
      <c r="C29" s="1" t="s">
        <v>15</v>
      </c>
      <c r="F29" s="1">
        <f>SUMIF($C$8:$C$20,"SV",$F$8:$F$20)</f>
        <v>30</v>
      </c>
    </row>
    <row r="30" spans="2:8" x14ac:dyDescent="0.25">
      <c r="B30" s="8"/>
      <c r="C30" s="1" t="s">
        <v>14</v>
      </c>
      <c r="F30" s="1">
        <f>SUMIF($C$8:$C$20,"C",$F$8:$F$20)</f>
        <v>0</v>
      </c>
    </row>
    <row r="31" spans="2:8" x14ac:dyDescent="0.25">
      <c r="C31" s="1" t="s">
        <v>160</v>
      </c>
      <c r="F31" s="1">
        <f>SUMIF($C$8:$C$20,"M",$F$8:$F$20)</f>
        <v>0</v>
      </c>
    </row>
    <row r="32" spans="2:8" x14ac:dyDescent="0.25">
      <c r="C32" s="6" t="s">
        <v>294</v>
      </c>
      <c r="D32" s="6"/>
      <c r="E32" s="6"/>
      <c r="F32" s="1">
        <f>SUMIF($C$8:$C$20,"S",$F$8:$F$20)</f>
        <v>0</v>
      </c>
    </row>
    <row r="33" spans="3:6" x14ac:dyDescent="0.25">
      <c r="C33" s="1" t="s">
        <v>232</v>
      </c>
      <c r="F33" s="1">
        <f>SUMIF($C$8:$C$20,"D",$F$8:$F$20)</f>
        <v>25</v>
      </c>
    </row>
    <row r="34" spans="3:6" x14ac:dyDescent="0.25">
      <c r="F34" s="36">
        <f>SUM(F24:F33)</f>
        <v>685</v>
      </c>
    </row>
  </sheetData>
  <mergeCells count="11">
    <mergeCell ref="D3:E3"/>
    <mergeCell ref="F3:G3"/>
    <mergeCell ref="H3:I3"/>
    <mergeCell ref="J3:K3"/>
    <mergeCell ref="L3:M3"/>
    <mergeCell ref="A1:M1"/>
    <mergeCell ref="D2:E2"/>
    <mergeCell ref="F2:G2"/>
    <mergeCell ref="H2:I2"/>
    <mergeCell ref="J2:K2"/>
    <mergeCell ref="L2:M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36"/>
  <sheetViews>
    <sheetView workbookViewId="0">
      <selection activeCell="B8" sqref="B8:B22"/>
    </sheetView>
  </sheetViews>
  <sheetFormatPr defaultRowHeight="15" x14ac:dyDescent="0.25"/>
  <cols>
    <col min="1" max="1" width="16" customWidth="1"/>
    <col min="2" max="2" width="35.42578125" customWidth="1"/>
    <col min="3" max="3" width="14" style="1" customWidth="1"/>
    <col min="4" max="5" width="9.140625" style="1"/>
    <col min="6" max="6" width="12.42578125" style="1" customWidth="1"/>
  </cols>
  <sheetData>
    <row r="1" spans="1:13" s="5" customFormat="1" ht="15.75" x14ac:dyDescent="0.25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</row>
    <row r="2" spans="1:13" s="5" customFormat="1" ht="30" x14ac:dyDescent="0.25">
      <c r="A2" s="5" t="s">
        <v>1</v>
      </c>
      <c r="B2" s="16" t="s">
        <v>398</v>
      </c>
      <c r="C2" s="71" t="s">
        <v>9</v>
      </c>
      <c r="D2" s="132" t="s">
        <v>17</v>
      </c>
      <c r="E2" s="132"/>
      <c r="F2" s="147" t="s">
        <v>50</v>
      </c>
      <c r="G2" s="147"/>
      <c r="H2" s="132" t="s">
        <v>20</v>
      </c>
      <c r="I2" s="132"/>
      <c r="J2" s="132" t="s">
        <v>22</v>
      </c>
      <c r="K2" s="132"/>
      <c r="L2" s="132" t="s">
        <v>24</v>
      </c>
      <c r="M2" s="132"/>
    </row>
    <row r="3" spans="1:13" s="5" customFormat="1" x14ac:dyDescent="0.25">
      <c r="A3" s="5" t="s">
        <v>3</v>
      </c>
      <c r="B3" s="16" t="s">
        <v>399</v>
      </c>
      <c r="C3" s="6"/>
      <c r="D3" s="133" t="s">
        <v>18</v>
      </c>
      <c r="E3" s="133"/>
      <c r="F3" s="148" t="s">
        <v>19</v>
      </c>
      <c r="G3" s="148"/>
      <c r="H3" s="133" t="s">
        <v>21</v>
      </c>
      <c r="I3" s="133"/>
      <c r="J3" s="133" t="s">
        <v>23</v>
      </c>
      <c r="K3" s="133"/>
      <c r="L3" s="133" t="s">
        <v>60</v>
      </c>
      <c r="M3" s="133"/>
    </row>
    <row r="4" spans="1:13" s="5" customFormat="1" x14ac:dyDescent="0.25">
      <c r="B4" s="16" t="s">
        <v>400</v>
      </c>
      <c r="C4" s="6"/>
      <c r="D4" s="6"/>
      <c r="E4" s="6"/>
      <c r="F4" s="6"/>
    </row>
    <row r="5" spans="1:13" s="5" customFormat="1" x14ac:dyDescent="0.25">
      <c r="C5" s="6"/>
      <c r="D5" s="6"/>
      <c r="E5" s="6"/>
      <c r="F5" s="6"/>
    </row>
    <row r="6" spans="1:13" s="5" customFormat="1" x14ac:dyDescent="0.25">
      <c r="B6" s="5" t="s">
        <v>5</v>
      </c>
      <c r="C6" s="6"/>
      <c r="D6" s="6" t="s">
        <v>6</v>
      </c>
      <c r="E6" s="6" t="s">
        <v>121</v>
      </c>
      <c r="F6" s="6" t="s">
        <v>120</v>
      </c>
      <c r="G6" s="6"/>
      <c r="H6" s="5" t="s">
        <v>7</v>
      </c>
    </row>
    <row r="8" spans="1:13" x14ac:dyDescent="0.25">
      <c r="B8" t="s">
        <v>401</v>
      </c>
      <c r="C8" s="1" t="s">
        <v>15</v>
      </c>
      <c r="D8" s="1">
        <v>4</v>
      </c>
      <c r="E8" s="1">
        <v>20</v>
      </c>
      <c r="F8" s="1">
        <f>SUM(D8*E8)</f>
        <v>80</v>
      </c>
      <c r="H8" t="s">
        <v>364</v>
      </c>
    </row>
    <row r="9" spans="1:13" x14ac:dyDescent="0.25">
      <c r="B9" t="s">
        <v>402</v>
      </c>
      <c r="C9" s="1" t="s">
        <v>160</v>
      </c>
      <c r="D9" s="1">
        <v>1</v>
      </c>
      <c r="E9" s="1">
        <v>50</v>
      </c>
      <c r="F9" s="1">
        <f t="shared" ref="F9:F22" si="0">SUM(D9*E9)</f>
        <v>50</v>
      </c>
    </row>
    <row r="10" spans="1:13" ht="30" x14ac:dyDescent="0.25">
      <c r="B10" s="8" t="s">
        <v>403</v>
      </c>
      <c r="C10" s="1" t="s">
        <v>15</v>
      </c>
      <c r="D10" s="1">
        <v>1</v>
      </c>
      <c r="E10" s="1">
        <v>50</v>
      </c>
      <c r="F10" s="1">
        <f t="shared" si="0"/>
        <v>50</v>
      </c>
      <c r="H10" t="s">
        <v>86</v>
      </c>
    </row>
    <row r="11" spans="1:13" ht="30" x14ac:dyDescent="0.25">
      <c r="B11" s="8" t="s">
        <v>404</v>
      </c>
      <c r="C11" s="1" t="s">
        <v>159</v>
      </c>
      <c r="D11" s="1">
        <v>1</v>
      </c>
      <c r="E11" s="1">
        <v>40</v>
      </c>
      <c r="F11" s="1">
        <f t="shared" si="0"/>
        <v>40</v>
      </c>
    </row>
    <row r="12" spans="1:13" ht="60" x14ac:dyDescent="0.25">
      <c r="B12" s="8" t="s">
        <v>405</v>
      </c>
      <c r="C12" s="1" t="s">
        <v>159</v>
      </c>
      <c r="D12" s="1">
        <v>1</v>
      </c>
      <c r="E12" s="1">
        <v>80</v>
      </c>
      <c r="F12" s="1">
        <f t="shared" si="0"/>
        <v>80</v>
      </c>
    </row>
    <row r="13" spans="1:13" ht="30" x14ac:dyDescent="0.25">
      <c r="B13" s="8" t="s">
        <v>406</v>
      </c>
      <c r="C13" s="1" t="s">
        <v>11</v>
      </c>
      <c r="D13" s="1">
        <v>1</v>
      </c>
      <c r="E13" s="1">
        <v>65</v>
      </c>
      <c r="F13" s="1">
        <f t="shared" si="0"/>
        <v>65</v>
      </c>
    </row>
    <row r="14" spans="1:13" x14ac:dyDescent="0.25">
      <c r="B14" s="8" t="s">
        <v>407</v>
      </c>
      <c r="C14" s="1" t="s">
        <v>14</v>
      </c>
      <c r="D14" s="1">
        <v>2</v>
      </c>
      <c r="E14" s="1">
        <v>20</v>
      </c>
      <c r="F14" s="1">
        <f t="shared" si="0"/>
        <v>40</v>
      </c>
    </row>
    <row r="15" spans="1:13" x14ac:dyDescent="0.25">
      <c r="B15" s="8" t="s">
        <v>408</v>
      </c>
      <c r="C15" s="1" t="s">
        <v>13</v>
      </c>
      <c r="D15" s="1">
        <v>1</v>
      </c>
      <c r="E15" s="1">
        <v>15</v>
      </c>
      <c r="F15" s="1">
        <f t="shared" si="0"/>
        <v>15</v>
      </c>
    </row>
    <row r="16" spans="1:13" x14ac:dyDescent="0.25">
      <c r="B16" s="8" t="s">
        <v>409</v>
      </c>
      <c r="C16" s="1" t="s">
        <v>14</v>
      </c>
      <c r="D16" s="1">
        <v>1</v>
      </c>
      <c r="E16" s="1">
        <v>20</v>
      </c>
      <c r="F16" s="1">
        <f t="shared" si="0"/>
        <v>20</v>
      </c>
    </row>
    <row r="17" spans="2:6" x14ac:dyDescent="0.25">
      <c r="B17" s="8" t="s">
        <v>411</v>
      </c>
      <c r="C17" s="1" t="s">
        <v>14</v>
      </c>
      <c r="D17" s="1">
        <v>1</v>
      </c>
      <c r="E17" s="1">
        <v>10</v>
      </c>
      <c r="F17" s="1">
        <f t="shared" si="0"/>
        <v>10</v>
      </c>
    </row>
    <row r="18" spans="2:6" s="10" customFormat="1" x14ac:dyDescent="0.25">
      <c r="B18" s="11" t="s">
        <v>410</v>
      </c>
      <c r="C18" s="15" t="s">
        <v>11</v>
      </c>
      <c r="D18" s="15">
        <v>2</v>
      </c>
      <c r="E18" s="15">
        <v>10</v>
      </c>
      <c r="F18" s="1">
        <f t="shared" si="0"/>
        <v>20</v>
      </c>
    </row>
    <row r="19" spans="2:6" s="10" customFormat="1" x14ac:dyDescent="0.25">
      <c r="B19" s="11" t="s">
        <v>412</v>
      </c>
      <c r="C19" s="15" t="s">
        <v>11</v>
      </c>
      <c r="D19" s="15">
        <v>2</v>
      </c>
      <c r="E19" s="15">
        <v>10</v>
      </c>
      <c r="F19" s="1">
        <f t="shared" si="0"/>
        <v>20</v>
      </c>
    </row>
    <row r="20" spans="2:6" x14ac:dyDescent="0.25">
      <c r="B20" s="8" t="s">
        <v>413</v>
      </c>
      <c r="C20" s="1" t="s">
        <v>14</v>
      </c>
      <c r="D20" s="1">
        <v>2</v>
      </c>
      <c r="E20" s="1">
        <v>18</v>
      </c>
      <c r="F20" s="1">
        <f t="shared" si="0"/>
        <v>36</v>
      </c>
    </row>
    <row r="21" spans="2:6" x14ac:dyDescent="0.25">
      <c r="B21" s="8" t="s">
        <v>414</v>
      </c>
      <c r="C21" s="1" t="s">
        <v>14</v>
      </c>
      <c r="D21" s="1">
        <v>4</v>
      </c>
      <c r="E21" s="1">
        <v>10</v>
      </c>
      <c r="F21" s="1">
        <f t="shared" si="0"/>
        <v>40</v>
      </c>
    </row>
    <row r="22" spans="2:6" x14ac:dyDescent="0.25">
      <c r="B22" s="8" t="s">
        <v>415</v>
      </c>
      <c r="C22" s="1" t="s">
        <v>14</v>
      </c>
      <c r="D22" s="1">
        <v>2</v>
      </c>
      <c r="E22" s="1">
        <v>10</v>
      </c>
      <c r="F22" s="1">
        <f t="shared" si="0"/>
        <v>20</v>
      </c>
    </row>
    <row r="23" spans="2:6" x14ac:dyDescent="0.25">
      <c r="B23" s="8"/>
    </row>
    <row r="24" spans="2:6" x14ac:dyDescent="0.25">
      <c r="B24" s="8"/>
      <c r="C24" s="36" t="s">
        <v>281</v>
      </c>
      <c r="D24" s="36"/>
      <c r="E24" s="36"/>
      <c r="F24" s="36">
        <f>SUM(F8:F22)</f>
        <v>586</v>
      </c>
    </row>
    <row r="25" spans="2:6" x14ac:dyDescent="0.25">
      <c r="B25" s="8"/>
    </row>
    <row r="26" spans="2:6" x14ac:dyDescent="0.25">
      <c r="B26" s="8"/>
      <c r="C26" s="1" t="s">
        <v>10</v>
      </c>
      <c r="F26" s="1">
        <f>SUMIF($C$8:$C$22,"I",$F$8:$F$22)</f>
        <v>0</v>
      </c>
    </row>
    <row r="27" spans="2:6" x14ac:dyDescent="0.25">
      <c r="B27" s="8"/>
      <c r="C27" s="1" t="s">
        <v>12</v>
      </c>
      <c r="F27" s="1">
        <f>SUMIF($C$8:$C$22,"F",$F$8:$F$22)</f>
        <v>0</v>
      </c>
    </row>
    <row r="28" spans="2:6" x14ac:dyDescent="0.25">
      <c r="B28" s="8"/>
      <c r="C28" s="1" t="s">
        <v>11</v>
      </c>
      <c r="F28" s="1">
        <f>SUMIF($C$8:$C$22,"N",$F$8:$F$22)</f>
        <v>105</v>
      </c>
    </row>
    <row r="29" spans="2:6" x14ac:dyDescent="0.25">
      <c r="B29" s="8"/>
      <c r="C29" s="1" t="s">
        <v>58</v>
      </c>
      <c r="F29" s="1">
        <f>SUMIF($C$8:$C$22,"A",$F$8:$F$22)</f>
        <v>0</v>
      </c>
    </row>
    <row r="30" spans="2:6" x14ac:dyDescent="0.25">
      <c r="B30" s="8"/>
      <c r="C30" s="1" t="s">
        <v>16</v>
      </c>
      <c r="F30" s="1">
        <f>SUMIF($C$8:$C$22,"DI",$F$8:$F$22)</f>
        <v>0</v>
      </c>
    </row>
    <row r="31" spans="2:6" x14ac:dyDescent="0.25">
      <c r="B31" s="8"/>
      <c r="C31" s="1" t="s">
        <v>15</v>
      </c>
      <c r="F31" s="1">
        <f>SUMIF($C$8:$C$22,"SV",$F$8:$F$22)</f>
        <v>130</v>
      </c>
    </row>
    <row r="32" spans="2:6" x14ac:dyDescent="0.25">
      <c r="B32" s="8"/>
      <c r="C32" s="1" t="s">
        <v>14</v>
      </c>
      <c r="F32" s="1">
        <f>SUMIF($C$8:$C$22,"C",$F$8:$F$22)</f>
        <v>166</v>
      </c>
    </row>
    <row r="33" spans="2:6" x14ac:dyDescent="0.25">
      <c r="B33" s="8"/>
      <c r="C33" s="1" t="s">
        <v>160</v>
      </c>
      <c r="F33" s="1">
        <f>SUMIF($C$8:$C$22,"M",$F$8:$F$22)</f>
        <v>50</v>
      </c>
    </row>
    <row r="34" spans="2:6" x14ac:dyDescent="0.25">
      <c r="C34" s="1" t="s">
        <v>294</v>
      </c>
      <c r="F34" s="1">
        <f>SUMIF($C$8:$C$22,"S",$F$8:$F$22)</f>
        <v>120</v>
      </c>
    </row>
    <row r="35" spans="2:6" x14ac:dyDescent="0.25">
      <c r="C35" s="6" t="s">
        <v>232</v>
      </c>
      <c r="D35" s="6"/>
      <c r="E35" s="6"/>
      <c r="F35" s="1">
        <f>SUMIF($C$8:$C$22,"D",$F$8:$F$22)</f>
        <v>15</v>
      </c>
    </row>
    <row r="36" spans="2:6" x14ac:dyDescent="0.25">
      <c r="F36" s="36">
        <f>SUM(F26:F35)</f>
        <v>586</v>
      </c>
    </row>
  </sheetData>
  <mergeCells count="11">
    <mergeCell ref="D3:E3"/>
    <mergeCell ref="F3:G3"/>
    <mergeCell ref="H3:I3"/>
    <mergeCell ref="J3:K3"/>
    <mergeCell ref="L3:M3"/>
    <mergeCell ref="A1:M1"/>
    <mergeCell ref="D2:E2"/>
    <mergeCell ref="F2:G2"/>
    <mergeCell ref="H2:I2"/>
    <mergeCell ref="J2:K2"/>
    <mergeCell ref="L2:M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6"/>
  <sheetViews>
    <sheetView tabSelected="1" workbookViewId="0">
      <selection activeCell="E6" sqref="E6"/>
    </sheetView>
  </sheetViews>
  <sheetFormatPr defaultRowHeight="15" x14ac:dyDescent="0.25"/>
  <cols>
    <col min="1" max="1" width="18.7109375" customWidth="1"/>
    <col min="2" max="2" width="34.42578125" customWidth="1"/>
    <col min="3" max="3" width="12.5703125" style="1" customWidth="1"/>
    <col min="4" max="6" width="9.140625" style="1"/>
  </cols>
  <sheetData>
    <row r="1" spans="1:14" ht="15.75" x14ac:dyDescent="0.25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4" x14ac:dyDescent="0.25">
      <c r="A2" s="3" t="s">
        <v>1</v>
      </c>
      <c r="B2" s="2" t="s">
        <v>2</v>
      </c>
      <c r="C2" s="126" t="s">
        <v>9</v>
      </c>
      <c r="D2" s="114" t="s">
        <v>17</v>
      </c>
      <c r="E2" s="115"/>
      <c r="F2" s="114" t="s">
        <v>50</v>
      </c>
      <c r="G2" s="115"/>
      <c r="H2" s="114" t="s">
        <v>20</v>
      </c>
      <c r="I2" s="115"/>
      <c r="J2" s="114" t="s">
        <v>22</v>
      </c>
      <c r="K2" s="115"/>
      <c r="L2" s="114" t="s">
        <v>24</v>
      </c>
      <c r="M2" s="115"/>
    </row>
    <row r="3" spans="1:14" x14ac:dyDescent="0.25">
      <c r="A3" s="3" t="s">
        <v>3</v>
      </c>
      <c r="B3" s="3" t="s">
        <v>4</v>
      </c>
      <c r="C3" s="127"/>
      <c r="D3" s="114" t="s">
        <v>18</v>
      </c>
      <c r="E3" s="115"/>
      <c r="F3" s="114" t="s">
        <v>19</v>
      </c>
      <c r="G3" s="115"/>
      <c r="H3" s="114" t="s">
        <v>21</v>
      </c>
      <c r="I3" s="115"/>
      <c r="J3" s="114" t="s">
        <v>23</v>
      </c>
      <c r="K3" s="115"/>
      <c r="L3" s="114" t="s">
        <v>60</v>
      </c>
      <c r="M3" s="115"/>
    </row>
    <row r="4" spans="1:14" x14ac:dyDescent="0.25">
      <c r="C4" s="12"/>
    </row>
    <row r="5" spans="1:14" x14ac:dyDescent="0.25">
      <c r="C5" s="12"/>
    </row>
    <row r="6" spans="1:14" ht="30" x14ac:dyDescent="0.25">
      <c r="B6" s="7" t="s">
        <v>5</v>
      </c>
      <c r="C6" s="13" t="s">
        <v>8</v>
      </c>
      <c r="D6" s="7" t="s">
        <v>6</v>
      </c>
      <c r="E6" s="13" t="s">
        <v>121</v>
      </c>
      <c r="F6" s="13" t="s">
        <v>120</v>
      </c>
      <c r="H6" s="7"/>
      <c r="I6" s="7" t="s">
        <v>7</v>
      </c>
      <c r="J6" s="7"/>
    </row>
    <row r="7" spans="1:14" ht="15.75" thickBot="1" x14ac:dyDescent="0.3"/>
    <row r="8" spans="1:14" x14ac:dyDescent="0.25">
      <c r="B8" t="s">
        <v>25</v>
      </c>
      <c r="C8" s="1" t="s">
        <v>12</v>
      </c>
      <c r="D8" s="1">
        <v>2</v>
      </c>
      <c r="E8" s="1">
        <v>30</v>
      </c>
      <c r="F8" s="1">
        <f>SUM(D8*E8)</f>
        <v>60</v>
      </c>
      <c r="H8" s="16" t="s">
        <v>99</v>
      </c>
      <c r="L8" s="116" t="s">
        <v>115</v>
      </c>
      <c r="M8" s="122"/>
      <c r="N8" s="117"/>
    </row>
    <row r="9" spans="1:14" x14ac:dyDescent="0.25">
      <c r="B9" t="s">
        <v>26</v>
      </c>
      <c r="C9" s="1" t="s">
        <v>12</v>
      </c>
      <c r="D9" s="1">
        <v>2</v>
      </c>
      <c r="E9" s="1">
        <v>25</v>
      </c>
      <c r="F9" s="1">
        <f t="shared" ref="F9:F71" si="0">SUM(D9*E9)</f>
        <v>50</v>
      </c>
      <c r="H9" s="16" t="s">
        <v>99</v>
      </c>
      <c r="L9" s="118"/>
      <c r="M9" s="123"/>
      <c r="N9" s="119"/>
    </row>
    <row r="10" spans="1:14" x14ac:dyDescent="0.25">
      <c r="B10" t="s">
        <v>109</v>
      </c>
      <c r="C10" s="1" t="s">
        <v>12</v>
      </c>
      <c r="D10" s="1">
        <v>1</v>
      </c>
      <c r="E10" s="1">
        <v>20</v>
      </c>
      <c r="F10" s="1">
        <f t="shared" si="0"/>
        <v>20</v>
      </c>
      <c r="H10" s="16" t="s">
        <v>99</v>
      </c>
      <c r="L10" s="118"/>
      <c r="M10" s="123"/>
      <c r="N10" s="119"/>
    </row>
    <row r="11" spans="1:14" ht="30" x14ac:dyDescent="0.25">
      <c r="B11" s="8" t="s">
        <v>110</v>
      </c>
      <c r="C11" s="1" t="s">
        <v>12</v>
      </c>
      <c r="D11" s="1">
        <v>2</v>
      </c>
      <c r="E11" s="1">
        <v>25</v>
      </c>
      <c r="F11" s="1">
        <f t="shared" si="0"/>
        <v>50</v>
      </c>
      <c r="H11" s="16" t="s">
        <v>99</v>
      </c>
      <c r="L11" s="118"/>
      <c r="M11" s="123"/>
      <c r="N11" s="119"/>
    </row>
    <row r="12" spans="1:14" x14ac:dyDescent="0.25">
      <c r="B12" t="s">
        <v>111</v>
      </c>
      <c r="C12" s="1" t="s">
        <v>12</v>
      </c>
      <c r="D12" s="1">
        <v>0</v>
      </c>
      <c r="E12" s="1">
        <v>40</v>
      </c>
      <c r="F12" s="1">
        <f t="shared" si="0"/>
        <v>0</v>
      </c>
      <c r="H12" s="9" t="s">
        <v>113</v>
      </c>
      <c r="L12" s="118"/>
      <c r="M12" s="123"/>
      <c r="N12" s="119"/>
    </row>
    <row r="13" spans="1:14" x14ac:dyDescent="0.25">
      <c r="B13" t="s">
        <v>59</v>
      </c>
      <c r="C13" s="1" t="s">
        <v>58</v>
      </c>
      <c r="D13" s="1">
        <v>2</v>
      </c>
      <c r="E13" s="1">
        <v>20</v>
      </c>
      <c r="F13" s="1">
        <f t="shared" si="0"/>
        <v>40</v>
      </c>
      <c r="H13" s="9" t="s">
        <v>112</v>
      </c>
      <c r="L13" s="118"/>
      <c r="M13" s="123"/>
      <c r="N13" s="119"/>
    </row>
    <row r="14" spans="1:14" s="9" customFormat="1" ht="15.75" thickBot="1" x14ac:dyDescent="0.3">
      <c r="B14" s="9" t="s">
        <v>61</v>
      </c>
      <c r="C14" s="14" t="s">
        <v>12</v>
      </c>
      <c r="D14" s="14">
        <v>2</v>
      </c>
      <c r="E14" s="14"/>
      <c r="F14" s="14">
        <f t="shared" si="0"/>
        <v>0</v>
      </c>
      <c r="H14" s="16" t="s">
        <v>62</v>
      </c>
      <c r="L14" s="120"/>
      <c r="M14" s="124"/>
      <c r="N14" s="121"/>
    </row>
    <row r="15" spans="1:14" s="9" customFormat="1" x14ac:dyDescent="0.25">
      <c r="B15" s="10" t="s">
        <v>54</v>
      </c>
      <c r="C15" s="15" t="s">
        <v>12</v>
      </c>
      <c r="D15" s="15">
        <v>2</v>
      </c>
      <c r="E15" s="15">
        <v>10</v>
      </c>
      <c r="F15" s="1">
        <f t="shared" si="0"/>
        <v>20</v>
      </c>
      <c r="G15" s="10"/>
      <c r="H15" s="16" t="s">
        <v>99</v>
      </c>
      <c r="K15" s="16" t="s">
        <v>55</v>
      </c>
    </row>
    <row r="16" spans="1:14" s="9" customFormat="1" ht="30" x14ac:dyDescent="0.25">
      <c r="B16" s="11" t="s">
        <v>57</v>
      </c>
      <c r="C16" s="15" t="s">
        <v>12</v>
      </c>
      <c r="D16" s="15">
        <v>3</v>
      </c>
      <c r="E16" s="15">
        <v>12</v>
      </c>
      <c r="F16" s="1">
        <f t="shared" si="0"/>
        <v>36</v>
      </c>
      <c r="G16" s="10"/>
      <c r="H16" s="10" t="s">
        <v>95</v>
      </c>
      <c r="K16" s="10" t="s">
        <v>56</v>
      </c>
    </row>
    <row r="17" spans="2:14" s="9" customFormat="1" x14ac:dyDescent="0.25">
      <c r="B17" s="10" t="s">
        <v>76</v>
      </c>
      <c r="C17" s="15" t="s">
        <v>12</v>
      </c>
      <c r="D17" s="15">
        <v>2</v>
      </c>
      <c r="E17" s="15">
        <v>10</v>
      </c>
      <c r="F17" s="1">
        <f t="shared" si="0"/>
        <v>20</v>
      </c>
      <c r="G17" s="10"/>
      <c r="H17" s="10" t="s">
        <v>93</v>
      </c>
      <c r="K17" s="10"/>
    </row>
    <row r="19" spans="2:14" x14ac:dyDescent="0.25">
      <c r="B19" t="s">
        <v>27</v>
      </c>
      <c r="C19" s="1" t="s">
        <v>11</v>
      </c>
      <c r="D19" s="1">
        <v>3</v>
      </c>
      <c r="E19" s="15">
        <v>35</v>
      </c>
      <c r="F19" s="1">
        <f t="shared" si="0"/>
        <v>105</v>
      </c>
      <c r="H19" t="s">
        <v>88</v>
      </c>
    </row>
    <row r="20" spans="2:14" x14ac:dyDescent="0.25">
      <c r="B20" t="s">
        <v>28</v>
      </c>
      <c r="C20" s="1" t="s">
        <v>11</v>
      </c>
      <c r="D20" s="1">
        <v>1</v>
      </c>
      <c r="E20" s="15">
        <v>6</v>
      </c>
      <c r="F20" s="1">
        <f t="shared" si="0"/>
        <v>6</v>
      </c>
    </row>
    <row r="21" spans="2:14" x14ac:dyDescent="0.25">
      <c r="B21" t="s">
        <v>32</v>
      </c>
      <c r="C21" s="1" t="s">
        <v>11</v>
      </c>
      <c r="D21" s="1">
        <v>1</v>
      </c>
      <c r="E21" s="15">
        <v>15</v>
      </c>
      <c r="F21" s="1">
        <f t="shared" si="0"/>
        <v>15</v>
      </c>
      <c r="H21" t="s">
        <v>88</v>
      </c>
    </row>
    <row r="22" spans="2:14" x14ac:dyDescent="0.25">
      <c r="B22" t="s">
        <v>33</v>
      </c>
      <c r="C22" s="1" t="s">
        <v>11</v>
      </c>
      <c r="D22" s="1">
        <v>1</v>
      </c>
      <c r="E22" s="15">
        <v>8</v>
      </c>
      <c r="F22" s="1">
        <f t="shared" si="0"/>
        <v>8</v>
      </c>
    </row>
    <row r="23" spans="2:14" x14ac:dyDescent="0.25">
      <c r="B23" t="s">
        <v>29</v>
      </c>
      <c r="C23" s="1" t="s">
        <v>11</v>
      </c>
      <c r="D23" s="1">
        <v>8</v>
      </c>
      <c r="E23" s="15">
        <v>12</v>
      </c>
      <c r="F23" s="1">
        <f t="shared" si="0"/>
        <v>96</v>
      </c>
      <c r="H23" t="s">
        <v>86</v>
      </c>
    </row>
    <row r="24" spans="2:14" x14ac:dyDescent="0.25">
      <c r="B24" t="s">
        <v>30</v>
      </c>
      <c r="C24" s="1" t="s">
        <v>11</v>
      </c>
      <c r="D24" s="1">
        <v>14</v>
      </c>
      <c r="E24" s="15">
        <v>8</v>
      </c>
      <c r="F24" s="1">
        <f t="shared" si="0"/>
        <v>112</v>
      </c>
      <c r="H24" t="s">
        <v>86</v>
      </c>
    </row>
    <row r="25" spans="2:14" s="9" customFormat="1" x14ac:dyDescent="0.25">
      <c r="B25" s="9" t="s">
        <v>96</v>
      </c>
      <c r="C25" s="14" t="s">
        <v>11</v>
      </c>
      <c r="D25" s="14">
        <v>1</v>
      </c>
      <c r="E25" s="14">
        <v>50</v>
      </c>
      <c r="F25" s="14">
        <f t="shared" si="0"/>
        <v>50</v>
      </c>
      <c r="H25" s="16" t="s">
        <v>98</v>
      </c>
      <c r="K25" s="9" t="s">
        <v>97</v>
      </c>
    </row>
    <row r="26" spans="2:14" ht="15.75" thickBot="1" x14ac:dyDescent="0.3">
      <c r="B26" t="s">
        <v>31</v>
      </c>
      <c r="C26" s="1" t="s">
        <v>11</v>
      </c>
      <c r="D26" s="1">
        <v>0</v>
      </c>
      <c r="E26" s="15">
        <v>6</v>
      </c>
      <c r="F26" s="1">
        <f t="shared" si="0"/>
        <v>0</v>
      </c>
      <c r="H26" s="9" t="s">
        <v>101</v>
      </c>
      <c r="J26" s="9" t="s">
        <v>102</v>
      </c>
    </row>
    <row r="27" spans="2:14" x14ac:dyDescent="0.25">
      <c r="B27" t="s">
        <v>36</v>
      </c>
      <c r="C27" s="1" t="s">
        <v>11</v>
      </c>
      <c r="D27" s="1">
        <v>0</v>
      </c>
      <c r="E27" s="15">
        <v>6</v>
      </c>
      <c r="F27" s="1">
        <f t="shared" si="0"/>
        <v>0</v>
      </c>
      <c r="H27" s="9" t="s">
        <v>101</v>
      </c>
      <c r="J27" s="9" t="s">
        <v>102</v>
      </c>
      <c r="M27" s="116" t="s">
        <v>108</v>
      </c>
      <c r="N27" s="117"/>
    </row>
    <row r="28" spans="2:14" x14ac:dyDescent="0.25">
      <c r="B28" t="s">
        <v>37</v>
      </c>
      <c r="C28" s="1" t="s">
        <v>11</v>
      </c>
      <c r="D28" s="1">
        <v>0</v>
      </c>
      <c r="E28" s="15">
        <v>6</v>
      </c>
      <c r="F28" s="1">
        <f t="shared" si="0"/>
        <v>0</v>
      </c>
      <c r="H28" s="9" t="s">
        <v>101</v>
      </c>
      <c r="J28" s="9" t="s">
        <v>102</v>
      </c>
      <c r="M28" s="118"/>
      <c r="N28" s="119"/>
    </row>
    <row r="29" spans="2:14" x14ac:dyDescent="0.25">
      <c r="B29" t="s">
        <v>38</v>
      </c>
      <c r="C29" s="1" t="s">
        <v>11</v>
      </c>
      <c r="D29" s="1">
        <v>2</v>
      </c>
      <c r="E29" s="15">
        <v>10</v>
      </c>
      <c r="F29" s="1">
        <f t="shared" si="0"/>
        <v>20</v>
      </c>
      <c r="H29" t="s">
        <v>89</v>
      </c>
      <c r="M29" s="118"/>
      <c r="N29" s="119"/>
    </row>
    <row r="30" spans="2:14" x14ac:dyDescent="0.25">
      <c r="B30" t="s">
        <v>39</v>
      </c>
      <c r="C30" s="1" t="s">
        <v>11</v>
      </c>
      <c r="D30" s="1">
        <v>2</v>
      </c>
      <c r="E30" s="15">
        <v>6</v>
      </c>
      <c r="F30" s="1">
        <f t="shared" si="0"/>
        <v>12</v>
      </c>
      <c r="H30" t="s">
        <v>86</v>
      </c>
      <c r="M30" s="118"/>
      <c r="N30" s="119"/>
    </row>
    <row r="31" spans="2:14" x14ac:dyDescent="0.25">
      <c r="M31" s="118"/>
      <c r="N31" s="119"/>
    </row>
    <row r="32" spans="2:14" x14ac:dyDescent="0.25">
      <c r="B32" t="s">
        <v>51</v>
      </c>
      <c r="C32" s="1" t="s">
        <v>16</v>
      </c>
      <c r="D32" s="1">
        <v>2</v>
      </c>
      <c r="E32" s="15">
        <v>45</v>
      </c>
      <c r="F32" s="1">
        <f t="shared" si="0"/>
        <v>90</v>
      </c>
      <c r="H32" t="s">
        <v>87</v>
      </c>
      <c r="M32" s="118"/>
      <c r="N32" s="119"/>
    </row>
    <row r="33" spans="2:14" ht="15.75" thickBot="1" x14ac:dyDescent="0.3">
      <c r="B33" t="s">
        <v>52</v>
      </c>
      <c r="C33" s="1" t="s">
        <v>16</v>
      </c>
      <c r="D33" s="1">
        <v>2</v>
      </c>
      <c r="E33" s="15">
        <v>45</v>
      </c>
      <c r="F33" s="1">
        <f t="shared" si="0"/>
        <v>90</v>
      </c>
      <c r="H33" t="s">
        <v>87</v>
      </c>
      <c r="M33" s="120"/>
      <c r="N33" s="121"/>
    </row>
    <row r="34" spans="2:14" x14ac:dyDescent="0.25">
      <c r="B34" t="s">
        <v>73</v>
      </c>
      <c r="C34" s="1" t="s">
        <v>16</v>
      </c>
      <c r="D34" s="1">
        <v>2</v>
      </c>
      <c r="E34" s="15">
        <v>8</v>
      </c>
      <c r="F34" s="1">
        <f t="shared" si="0"/>
        <v>16</v>
      </c>
    </row>
    <row r="35" spans="2:14" x14ac:dyDescent="0.25">
      <c r="B35" t="s">
        <v>72</v>
      </c>
      <c r="C35" s="1" t="s">
        <v>16</v>
      </c>
      <c r="D35" s="1">
        <v>2</v>
      </c>
      <c r="E35" s="15">
        <v>30</v>
      </c>
      <c r="F35" s="1">
        <f t="shared" si="0"/>
        <v>60</v>
      </c>
      <c r="H35" t="s">
        <v>87</v>
      </c>
    </row>
    <row r="36" spans="2:14" s="9" customFormat="1" x14ac:dyDescent="0.25">
      <c r="B36" s="9" t="s">
        <v>94</v>
      </c>
      <c r="C36" s="14" t="s">
        <v>16</v>
      </c>
      <c r="D36" s="14">
        <v>1</v>
      </c>
      <c r="E36" s="14">
        <v>75</v>
      </c>
      <c r="F36" s="14">
        <f t="shared" si="0"/>
        <v>75</v>
      </c>
      <c r="H36" s="16" t="s">
        <v>105</v>
      </c>
      <c r="I36" s="16" t="s">
        <v>103</v>
      </c>
      <c r="L36" s="9" t="s">
        <v>104</v>
      </c>
      <c r="N36" s="9" t="s">
        <v>106</v>
      </c>
    </row>
    <row r="37" spans="2:14" x14ac:dyDescent="0.25">
      <c r="B37" t="s">
        <v>74</v>
      </c>
      <c r="C37" s="1" t="s">
        <v>16</v>
      </c>
      <c r="D37" s="1">
        <v>2</v>
      </c>
      <c r="E37" s="15">
        <v>7</v>
      </c>
      <c r="F37" s="1">
        <f t="shared" si="0"/>
        <v>14</v>
      </c>
    </row>
    <row r="38" spans="2:14" ht="30" x14ac:dyDescent="0.25">
      <c r="B38" s="8" t="s">
        <v>75</v>
      </c>
      <c r="C38" s="1" t="s">
        <v>16</v>
      </c>
      <c r="D38" s="1">
        <v>2</v>
      </c>
      <c r="E38" s="15">
        <v>15</v>
      </c>
      <c r="F38" s="1">
        <f t="shared" si="0"/>
        <v>30</v>
      </c>
      <c r="H38" t="s">
        <v>87</v>
      </c>
    </row>
    <row r="39" spans="2:14" x14ac:dyDescent="0.25">
      <c r="B39" t="s">
        <v>53</v>
      </c>
      <c r="C39" s="1" t="s">
        <v>16</v>
      </c>
      <c r="D39" s="1">
        <v>3</v>
      </c>
      <c r="E39" s="15">
        <v>30</v>
      </c>
      <c r="F39" s="1">
        <f t="shared" si="0"/>
        <v>90</v>
      </c>
      <c r="H39" t="s">
        <v>87</v>
      </c>
    </row>
    <row r="40" spans="2:14" x14ac:dyDescent="0.25">
      <c r="B40" t="s">
        <v>34</v>
      </c>
      <c r="C40" s="1" t="s">
        <v>16</v>
      </c>
      <c r="D40" s="1">
        <v>1</v>
      </c>
      <c r="E40" s="15">
        <v>8</v>
      </c>
      <c r="F40" s="1">
        <f t="shared" si="0"/>
        <v>8</v>
      </c>
      <c r="H40" t="s">
        <v>87</v>
      </c>
    </row>
    <row r="41" spans="2:14" ht="30" x14ac:dyDescent="0.25">
      <c r="B41" s="8" t="s">
        <v>35</v>
      </c>
      <c r="C41" s="1" t="s">
        <v>16</v>
      </c>
      <c r="D41" s="1">
        <v>1</v>
      </c>
      <c r="E41" s="15">
        <v>28</v>
      </c>
      <c r="F41" s="1">
        <f t="shared" si="0"/>
        <v>28</v>
      </c>
      <c r="H41" t="s">
        <v>84</v>
      </c>
    </row>
    <row r="42" spans="2:14" x14ac:dyDescent="0.25">
      <c r="B42" t="s">
        <v>40</v>
      </c>
      <c r="C42" s="1" t="s">
        <v>16</v>
      </c>
      <c r="D42" s="1">
        <v>1</v>
      </c>
      <c r="E42" s="15">
        <v>12</v>
      </c>
      <c r="F42" s="1">
        <f t="shared" si="0"/>
        <v>12</v>
      </c>
    </row>
    <row r="43" spans="2:14" x14ac:dyDescent="0.25">
      <c r="B43" t="s">
        <v>77</v>
      </c>
      <c r="C43" s="1" t="s">
        <v>16</v>
      </c>
      <c r="D43" s="1">
        <v>1</v>
      </c>
      <c r="E43" s="15">
        <v>8</v>
      </c>
      <c r="F43" s="1">
        <f t="shared" si="0"/>
        <v>8</v>
      </c>
    </row>
    <row r="46" spans="2:14" ht="30" x14ac:dyDescent="0.25">
      <c r="B46" s="8" t="s">
        <v>66</v>
      </c>
      <c r="C46" s="1" t="s">
        <v>14</v>
      </c>
      <c r="D46" s="1">
        <v>2</v>
      </c>
      <c r="E46" s="15">
        <v>6</v>
      </c>
      <c r="F46" s="1">
        <f t="shared" si="0"/>
        <v>12</v>
      </c>
      <c r="H46" t="s">
        <v>89</v>
      </c>
    </row>
    <row r="47" spans="2:14" ht="30" x14ac:dyDescent="0.25">
      <c r="B47" s="8" t="s">
        <v>67</v>
      </c>
      <c r="C47" s="1" t="s">
        <v>14</v>
      </c>
      <c r="D47" s="1">
        <v>2</v>
      </c>
      <c r="E47" s="15">
        <v>6</v>
      </c>
      <c r="F47" s="1">
        <f t="shared" si="0"/>
        <v>12</v>
      </c>
      <c r="H47" t="s">
        <v>89</v>
      </c>
      <c r="J47" t="s">
        <v>90</v>
      </c>
    </row>
    <row r="48" spans="2:14" x14ac:dyDescent="0.25">
      <c r="B48" t="s">
        <v>64</v>
      </c>
      <c r="C48" s="1" t="s">
        <v>14</v>
      </c>
      <c r="D48" s="1">
        <v>1</v>
      </c>
      <c r="E48" s="15">
        <v>6</v>
      </c>
      <c r="F48" s="1">
        <f t="shared" si="0"/>
        <v>6</v>
      </c>
      <c r="H48" t="s">
        <v>89</v>
      </c>
    </row>
    <row r="49" spans="2:11" x14ac:dyDescent="0.25">
      <c r="B49" t="s">
        <v>65</v>
      </c>
      <c r="C49" s="1" t="s">
        <v>14</v>
      </c>
      <c r="D49" s="1">
        <v>2</v>
      </c>
      <c r="E49" s="15">
        <v>5</v>
      </c>
      <c r="F49" s="1">
        <f t="shared" si="0"/>
        <v>10</v>
      </c>
    </row>
    <row r="50" spans="2:11" x14ac:dyDescent="0.25">
      <c r="B50" t="s">
        <v>63</v>
      </c>
      <c r="C50" s="1" t="s">
        <v>14</v>
      </c>
      <c r="D50" s="1">
        <v>1</v>
      </c>
      <c r="E50" s="15">
        <v>5</v>
      </c>
      <c r="F50" s="1">
        <f t="shared" si="0"/>
        <v>5</v>
      </c>
    </row>
    <row r="51" spans="2:11" x14ac:dyDescent="0.25">
      <c r="B51" t="s">
        <v>41</v>
      </c>
      <c r="C51" s="1" t="s">
        <v>14</v>
      </c>
      <c r="D51" s="1">
        <v>1</v>
      </c>
      <c r="E51" s="15">
        <v>5</v>
      </c>
      <c r="F51" s="1">
        <f t="shared" si="0"/>
        <v>5</v>
      </c>
    </row>
    <row r="52" spans="2:11" s="9" customFormat="1" x14ac:dyDescent="0.25">
      <c r="B52" s="9" t="s">
        <v>68</v>
      </c>
      <c r="C52" s="14" t="s">
        <v>14</v>
      </c>
      <c r="D52" s="14">
        <v>2</v>
      </c>
      <c r="E52" s="14">
        <v>18</v>
      </c>
      <c r="F52" s="14">
        <f t="shared" si="0"/>
        <v>36</v>
      </c>
      <c r="H52" s="9" t="s">
        <v>69</v>
      </c>
    </row>
    <row r="54" spans="2:11" ht="15.75" thickBot="1" x14ac:dyDescent="0.3"/>
    <row r="55" spans="2:11" x14ac:dyDescent="0.25">
      <c r="B55" t="s">
        <v>47</v>
      </c>
      <c r="C55" s="1" t="s">
        <v>15</v>
      </c>
      <c r="D55" s="1">
        <v>2</v>
      </c>
      <c r="E55" s="1">
        <v>7</v>
      </c>
      <c r="F55" s="1">
        <f t="shared" si="0"/>
        <v>14</v>
      </c>
      <c r="H55" t="s">
        <v>92</v>
      </c>
      <c r="J55" s="116" t="s">
        <v>116</v>
      </c>
      <c r="K55" s="117"/>
    </row>
    <row r="56" spans="2:11" x14ac:dyDescent="0.25">
      <c r="B56" t="s">
        <v>42</v>
      </c>
      <c r="C56" s="1" t="s">
        <v>15</v>
      </c>
      <c r="D56" s="1">
        <v>1</v>
      </c>
      <c r="E56" s="1">
        <v>5</v>
      </c>
      <c r="F56" s="1">
        <f t="shared" si="0"/>
        <v>5</v>
      </c>
      <c r="H56" t="s">
        <v>92</v>
      </c>
      <c r="J56" s="118"/>
      <c r="K56" s="119"/>
    </row>
    <row r="57" spans="2:11" s="9" customFormat="1" x14ac:dyDescent="0.25">
      <c r="B57" s="9" t="s">
        <v>44</v>
      </c>
      <c r="C57" s="14" t="s">
        <v>15</v>
      </c>
      <c r="D57" s="14">
        <v>2</v>
      </c>
      <c r="E57" s="14">
        <v>18</v>
      </c>
      <c r="F57" s="14">
        <f t="shared" si="0"/>
        <v>36</v>
      </c>
      <c r="H57" s="9" t="s">
        <v>114</v>
      </c>
      <c r="J57" s="118"/>
      <c r="K57" s="119"/>
    </row>
    <row r="58" spans="2:11" x14ac:dyDescent="0.25">
      <c r="B58" t="s">
        <v>43</v>
      </c>
      <c r="C58" s="1" t="s">
        <v>15</v>
      </c>
      <c r="D58" s="1">
        <v>1</v>
      </c>
      <c r="E58" s="1">
        <v>4</v>
      </c>
      <c r="F58" s="1">
        <f t="shared" si="0"/>
        <v>4</v>
      </c>
      <c r="J58" s="118"/>
      <c r="K58" s="119"/>
    </row>
    <row r="59" spans="2:11" ht="30" x14ac:dyDescent="0.25">
      <c r="B59" s="8" t="s">
        <v>45</v>
      </c>
      <c r="C59" s="1" t="s">
        <v>15</v>
      </c>
      <c r="D59" s="1">
        <v>1</v>
      </c>
      <c r="E59" s="1">
        <v>20</v>
      </c>
      <c r="F59" s="1">
        <f t="shared" si="0"/>
        <v>20</v>
      </c>
      <c r="J59" s="118"/>
      <c r="K59" s="119"/>
    </row>
    <row r="60" spans="2:11" x14ac:dyDescent="0.25">
      <c r="B60" t="s">
        <v>46</v>
      </c>
      <c r="C60" s="1" t="s">
        <v>15</v>
      </c>
      <c r="D60" s="1">
        <v>1</v>
      </c>
      <c r="E60" s="1">
        <v>18</v>
      </c>
      <c r="F60" s="1">
        <f t="shared" si="0"/>
        <v>18</v>
      </c>
      <c r="H60" t="s">
        <v>92</v>
      </c>
      <c r="J60" s="118"/>
      <c r="K60" s="119"/>
    </row>
    <row r="61" spans="2:11" x14ac:dyDescent="0.25">
      <c r="B61" t="s">
        <v>48</v>
      </c>
      <c r="C61" s="1" t="s">
        <v>15</v>
      </c>
      <c r="D61" s="1">
        <v>2</v>
      </c>
      <c r="E61" s="1">
        <v>6</v>
      </c>
      <c r="F61" s="1">
        <f t="shared" si="0"/>
        <v>12</v>
      </c>
      <c r="H61" t="s">
        <v>92</v>
      </c>
      <c r="J61" s="118"/>
      <c r="K61" s="119"/>
    </row>
    <row r="62" spans="2:11" ht="15.75" thickBot="1" x14ac:dyDescent="0.3">
      <c r="B62" t="s">
        <v>49</v>
      </c>
      <c r="C62" s="1" t="s">
        <v>15</v>
      </c>
      <c r="D62" s="1">
        <v>1</v>
      </c>
      <c r="E62" s="1">
        <v>4</v>
      </c>
      <c r="F62" s="1">
        <f t="shared" si="0"/>
        <v>4</v>
      </c>
      <c r="J62" s="120"/>
      <c r="K62" s="121"/>
    </row>
    <row r="64" spans="2:11" x14ac:dyDescent="0.25">
      <c r="B64" t="s">
        <v>70</v>
      </c>
      <c r="C64" s="1" t="s">
        <v>14</v>
      </c>
      <c r="D64" s="1">
        <v>1</v>
      </c>
      <c r="E64" s="15">
        <v>12</v>
      </c>
      <c r="F64" s="1">
        <f>SUM(D64*E64)</f>
        <v>12</v>
      </c>
      <c r="H64" t="s">
        <v>85</v>
      </c>
    </row>
    <row r="65" spans="2:16" x14ac:dyDescent="0.25">
      <c r="B65" t="s">
        <v>71</v>
      </c>
      <c r="C65" s="1" t="s">
        <v>14</v>
      </c>
      <c r="D65" s="1">
        <v>1</v>
      </c>
      <c r="E65" s="15">
        <v>4</v>
      </c>
      <c r="F65" s="1">
        <f>SUM(D65*E65)</f>
        <v>4</v>
      </c>
    </row>
    <row r="66" spans="2:16" x14ac:dyDescent="0.25">
      <c r="B66" t="s">
        <v>78</v>
      </c>
      <c r="C66" s="1" t="s">
        <v>13</v>
      </c>
      <c r="D66" s="1">
        <v>1</v>
      </c>
      <c r="E66" s="1">
        <v>15</v>
      </c>
      <c r="F66" s="1">
        <f t="shared" si="0"/>
        <v>15</v>
      </c>
      <c r="H66" t="s">
        <v>85</v>
      </c>
    </row>
    <row r="67" spans="2:16" x14ac:dyDescent="0.25">
      <c r="B67" t="s">
        <v>79</v>
      </c>
      <c r="C67" s="1" t="s">
        <v>13</v>
      </c>
      <c r="D67" s="1">
        <v>1</v>
      </c>
      <c r="E67" s="1">
        <v>8</v>
      </c>
      <c r="F67" s="1">
        <f t="shared" si="0"/>
        <v>8</v>
      </c>
    </row>
    <row r="68" spans="2:16" s="9" customFormat="1" x14ac:dyDescent="0.25">
      <c r="B68" s="9" t="s">
        <v>80</v>
      </c>
      <c r="C68" s="14" t="s">
        <v>13</v>
      </c>
      <c r="D68" s="14">
        <v>1</v>
      </c>
      <c r="E68" s="14">
        <v>10</v>
      </c>
      <c r="F68" s="14">
        <f t="shared" si="0"/>
        <v>10</v>
      </c>
      <c r="H68" s="9" t="s">
        <v>100</v>
      </c>
      <c r="J68" s="9" t="s">
        <v>117</v>
      </c>
    </row>
    <row r="69" spans="2:16" x14ac:dyDescent="0.25">
      <c r="B69" t="s">
        <v>81</v>
      </c>
      <c r="C69" s="1" t="s">
        <v>13</v>
      </c>
      <c r="D69" s="1">
        <v>1</v>
      </c>
      <c r="E69" s="1">
        <v>15</v>
      </c>
      <c r="F69" s="1">
        <f t="shared" si="0"/>
        <v>15</v>
      </c>
    </row>
    <row r="70" spans="2:16" x14ac:dyDescent="0.25">
      <c r="B70" t="s">
        <v>82</v>
      </c>
      <c r="C70" s="1" t="s">
        <v>13</v>
      </c>
      <c r="D70" s="1">
        <v>1</v>
      </c>
      <c r="E70" s="1">
        <v>12</v>
      </c>
      <c r="F70" s="1">
        <f t="shared" si="0"/>
        <v>12</v>
      </c>
      <c r="H70" t="s">
        <v>91</v>
      </c>
    </row>
    <row r="71" spans="2:16" s="9" customFormat="1" x14ac:dyDescent="0.25">
      <c r="B71" s="9" t="s">
        <v>118</v>
      </c>
      <c r="C71" s="14" t="s">
        <v>13</v>
      </c>
      <c r="D71" s="14">
        <v>2</v>
      </c>
      <c r="E71" s="14">
        <v>20</v>
      </c>
      <c r="F71" s="14">
        <f t="shared" si="0"/>
        <v>40</v>
      </c>
      <c r="H71" s="9" t="s">
        <v>91</v>
      </c>
      <c r="J71" s="9" t="s">
        <v>119</v>
      </c>
    </row>
    <row r="73" spans="2:16" ht="15.75" thickBot="1" x14ac:dyDescent="0.3">
      <c r="B73" s="16" t="s">
        <v>107</v>
      </c>
      <c r="D73" s="29">
        <v>0</v>
      </c>
      <c r="E73" s="29">
        <v>0</v>
      </c>
      <c r="F73" s="29">
        <v>0</v>
      </c>
    </row>
    <row r="74" spans="2:16" ht="15.75" x14ac:dyDescent="0.25">
      <c r="C74" s="30"/>
      <c r="D74" s="31" t="s">
        <v>83</v>
      </c>
      <c r="E74" s="30"/>
      <c r="F74" s="32">
        <f>SUM(F8:F73)</f>
        <v>1556</v>
      </c>
      <c r="J74" s="28" t="s">
        <v>123</v>
      </c>
      <c r="K74" s="17" t="s">
        <v>122</v>
      </c>
      <c r="L74" s="18"/>
      <c r="M74" s="18"/>
      <c r="N74" s="18"/>
      <c r="O74" s="18"/>
      <c r="P74" s="19"/>
    </row>
    <row r="75" spans="2:16" x14ac:dyDescent="0.25">
      <c r="J75" s="20"/>
      <c r="K75" s="21" t="s">
        <v>124</v>
      </c>
      <c r="L75" s="22"/>
      <c r="M75" s="22"/>
      <c r="N75" s="22"/>
      <c r="O75" s="22"/>
      <c r="P75" s="23"/>
    </row>
    <row r="76" spans="2:16" ht="15.75" thickBot="1" x14ac:dyDescent="0.3">
      <c r="C76" s="1" t="s">
        <v>10</v>
      </c>
      <c r="F76" s="1">
        <f>SUMIF($C$7:$C$71,"I",$F$7:$F$71)</f>
        <v>0</v>
      </c>
      <c r="J76" s="24"/>
      <c r="K76" s="25" t="s">
        <v>125</v>
      </c>
      <c r="L76" s="26"/>
      <c r="M76" s="26"/>
      <c r="N76" s="26" t="s">
        <v>126</v>
      </c>
      <c r="O76" s="26"/>
      <c r="P76" s="27"/>
    </row>
    <row r="77" spans="2:16" x14ac:dyDescent="0.25">
      <c r="C77" s="1" t="s">
        <v>12</v>
      </c>
      <c r="F77" s="1">
        <f>SUMIF($C$7:$C$71,"F",$F$7:$F$71)</f>
        <v>256</v>
      </c>
    </row>
    <row r="78" spans="2:16" x14ac:dyDescent="0.25">
      <c r="C78" s="1" t="s">
        <v>11</v>
      </c>
      <c r="F78" s="1">
        <f>SUMIF($C$7:$C$71,"N",$F$7:$F$71)</f>
        <v>424</v>
      </c>
    </row>
    <row r="79" spans="2:16" x14ac:dyDescent="0.25">
      <c r="C79" s="1" t="s">
        <v>58</v>
      </c>
      <c r="F79" s="1">
        <f>SUMIF($C$7:$C$71,"A",$F$7:$F$71)</f>
        <v>40</v>
      </c>
    </row>
    <row r="80" spans="2:16" x14ac:dyDescent="0.25">
      <c r="C80" s="1" t="s">
        <v>16</v>
      </c>
      <c r="F80" s="1">
        <f>SUMIF($C$7:$C$71,"DI",$F$7:$F$71)</f>
        <v>521</v>
      </c>
    </row>
    <row r="81" spans="3:6" x14ac:dyDescent="0.25">
      <c r="C81" s="1" t="s">
        <v>15</v>
      </c>
      <c r="F81" s="1">
        <f>SUMIF($C$7:$C$71,"SV",$F$7:$F$71)</f>
        <v>113</v>
      </c>
    </row>
    <row r="82" spans="3:6" x14ac:dyDescent="0.25">
      <c r="C82" s="1" t="s">
        <v>14</v>
      </c>
      <c r="F82" s="1">
        <f>SUMIF($C$7:$C$71,"C",$F$7:$F$71)</f>
        <v>102</v>
      </c>
    </row>
    <row r="83" spans="3:6" x14ac:dyDescent="0.25">
      <c r="C83" s="1" t="s">
        <v>160</v>
      </c>
      <c r="F83" s="1">
        <f>SUMIF($C$7:$C$71,"M",$F$7:$F$71)</f>
        <v>0</v>
      </c>
    </row>
    <row r="84" spans="3:6" x14ac:dyDescent="0.25">
      <c r="C84" s="1" t="s">
        <v>294</v>
      </c>
      <c r="F84" s="1">
        <f>SUMIF($C$7:$C$71,"S",$F$7:$F$71)</f>
        <v>0</v>
      </c>
    </row>
    <row r="85" spans="3:6" x14ac:dyDescent="0.25">
      <c r="C85" s="1" t="s">
        <v>232</v>
      </c>
      <c r="F85" s="1">
        <f>SUMIF($C$7:$C$71,"D",$F$7:$F$71)</f>
        <v>100</v>
      </c>
    </row>
    <row r="86" spans="3:6" x14ac:dyDescent="0.25">
      <c r="F86" s="36">
        <f>SUM(F76:F85)</f>
        <v>1556</v>
      </c>
    </row>
  </sheetData>
  <mergeCells count="15">
    <mergeCell ref="A1:J1"/>
    <mergeCell ref="C2:C3"/>
    <mergeCell ref="D2:E2"/>
    <mergeCell ref="D3:E3"/>
    <mergeCell ref="F2:G2"/>
    <mergeCell ref="F3:G3"/>
    <mergeCell ref="H2:I2"/>
    <mergeCell ref="H3:I3"/>
    <mergeCell ref="J2:K2"/>
    <mergeCell ref="J3:K3"/>
    <mergeCell ref="L2:M2"/>
    <mergeCell ref="L3:M3"/>
    <mergeCell ref="J55:K62"/>
    <mergeCell ref="M27:N33"/>
    <mergeCell ref="L8:N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40"/>
  <sheetViews>
    <sheetView topLeftCell="A17" workbookViewId="0">
      <selection activeCell="B8" sqref="B8:B26"/>
    </sheetView>
  </sheetViews>
  <sheetFormatPr defaultRowHeight="15" x14ac:dyDescent="0.25"/>
  <cols>
    <col min="1" max="1" width="10.28515625" customWidth="1"/>
    <col min="2" max="2" width="30.85546875" customWidth="1"/>
    <col min="3" max="3" width="16.5703125" style="1" customWidth="1"/>
    <col min="4" max="4" width="9.140625" style="1"/>
    <col min="5" max="5" width="13.7109375" style="1" customWidth="1"/>
    <col min="6" max="6" width="11.5703125" style="1" customWidth="1"/>
  </cols>
  <sheetData>
    <row r="1" spans="1:14" x14ac:dyDescent="0.25">
      <c r="A1" s="114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15"/>
    </row>
    <row r="2" spans="1:14" x14ac:dyDescent="0.25">
      <c r="A2" s="2" t="s">
        <v>1</v>
      </c>
      <c r="B2" s="89" t="s">
        <v>128</v>
      </c>
      <c r="C2" s="4" t="s">
        <v>9</v>
      </c>
      <c r="D2" s="114" t="s">
        <v>17</v>
      </c>
      <c r="E2" s="115"/>
      <c r="F2" s="114" t="s">
        <v>50</v>
      </c>
      <c r="G2" s="115"/>
      <c r="H2" s="114" t="s">
        <v>20</v>
      </c>
      <c r="I2" s="115"/>
      <c r="J2" s="114" t="s">
        <v>22</v>
      </c>
      <c r="K2" s="115"/>
      <c r="L2" s="114" t="s">
        <v>24</v>
      </c>
      <c r="M2" s="115"/>
    </row>
    <row r="3" spans="1:14" x14ac:dyDescent="0.25">
      <c r="A3" s="2" t="s">
        <v>3</v>
      </c>
      <c r="B3" s="89" t="s">
        <v>129</v>
      </c>
      <c r="C3" s="4"/>
      <c r="D3" s="114" t="s">
        <v>18</v>
      </c>
      <c r="E3" s="115"/>
      <c r="F3" s="114" t="s">
        <v>19</v>
      </c>
      <c r="G3" s="115"/>
      <c r="H3" s="114" t="s">
        <v>21</v>
      </c>
      <c r="I3" s="115"/>
      <c r="J3" s="114" t="s">
        <v>23</v>
      </c>
      <c r="K3" s="115"/>
      <c r="L3" s="114" t="s">
        <v>60</v>
      </c>
      <c r="M3" s="115"/>
    </row>
    <row r="6" spans="1:14" x14ac:dyDescent="0.25">
      <c r="B6" s="5" t="s">
        <v>5</v>
      </c>
      <c r="C6" s="6" t="s">
        <v>8</v>
      </c>
      <c r="D6" s="6" t="s">
        <v>6</v>
      </c>
      <c r="E6" s="6" t="s">
        <v>121</v>
      </c>
      <c r="F6" s="6" t="s">
        <v>120</v>
      </c>
      <c r="G6" s="5"/>
      <c r="H6" s="5"/>
      <c r="I6" s="5" t="s">
        <v>7</v>
      </c>
      <c r="J6" s="5"/>
    </row>
    <row r="8" spans="1:14" x14ac:dyDescent="0.25">
      <c r="B8" t="s">
        <v>127</v>
      </c>
      <c r="C8" s="1" t="s">
        <v>10</v>
      </c>
      <c r="D8" s="1">
        <v>10</v>
      </c>
      <c r="E8" s="1">
        <v>20</v>
      </c>
      <c r="F8" s="1">
        <f t="shared" ref="F8:F26" si="0">SUM(D8*E8)</f>
        <v>200</v>
      </c>
      <c r="I8" t="s">
        <v>152</v>
      </c>
    </row>
    <row r="9" spans="1:14" ht="28.5" customHeight="1" x14ac:dyDescent="0.25">
      <c r="B9" t="s">
        <v>157</v>
      </c>
      <c r="C9" s="1" t="s">
        <v>10</v>
      </c>
      <c r="D9" s="1">
        <v>1</v>
      </c>
      <c r="E9" s="1">
        <v>400</v>
      </c>
      <c r="F9" s="1">
        <f t="shared" si="0"/>
        <v>400</v>
      </c>
      <c r="I9" t="s">
        <v>136</v>
      </c>
      <c r="K9" s="130" t="s">
        <v>143</v>
      </c>
      <c r="L9" s="130"/>
      <c r="M9" s="130"/>
    </row>
    <row r="10" spans="1:14" ht="30" customHeight="1" x14ac:dyDescent="0.25">
      <c r="B10" s="8" t="s">
        <v>146</v>
      </c>
      <c r="C10" s="1" t="s">
        <v>11</v>
      </c>
      <c r="D10" s="1">
        <v>1</v>
      </c>
      <c r="E10" s="1">
        <v>125</v>
      </c>
      <c r="F10" s="1">
        <f t="shared" si="0"/>
        <v>125</v>
      </c>
      <c r="I10" s="129" t="s">
        <v>137</v>
      </c>
      <c r="J10" s="129"/>
      <c r="K10" s="130" t="s">
        <v>148</v>
      </c>
      <c r="L10" s="130"/>
      <c r="M10" s="130"/>
      <c r="N10" s="130"/>
    </row>
    <row r="11" spans="1:14" ht="30" customHeight="1" x14ac:dyDescent="0.25">
      <c r="B11" s="8" t="s">
        <v>146</v>
      </c>
      <c r="C11" s="1" t="s">
        <v>14</v>
      </c>
      <c r="D11" s="1">
        <v>1</v>
      </c>
      <c r="E11" s="1">
        <v>125</v>
      </c>
      <c r="F11" s="1">
        <f t="shared" si="0"/>
        <v>125</v>
      </c>
      <c r="I11" s="129" t="s">
        <v>416</v>
      </c>
      <c r="J11" s="129"/>
      <c r="K11" s="129"/>
      <c r="L11" s="129"/>
      <c r="M11" s="129"/>
      <c r="N11" s="33"/>
    </row>
    <row r="12" spans="1:14" s="8" customFormat="1" ht="48" customHeight="1" x14ac:dyDescent="0.25">
      <c r="B12" s="34" t="s">
        <v>154</v>
      </c>
      <c r="C12" s="12" t="s">
        <v>159</v>
      </c>
      <c r="D12" s="12">
        <v>1</v>
      </c>
      <c r="E12" s="12">
        <v>250</v>
      </c>
      <c r="F12" s="1">
        <f t="shared" si="0"/>
        <v>250</v>
      </c>
      <c r="I12" s="35" t="s">
        <v>144</v>
      </c>
      <c r="J12" s="131" t="s">
        <v>153</v>
      </c>
      <c r="K12" s="131"/>
      <c r="L12" s="131"/>
      <c r="M12" s="131"/>
      <c r="N12" s="33"/>
    </row>
    <row r="13" spans="1:14" ht="30" x14ac:dyDescent="0.25">
      <c r="B13" s="8" t="s">
        <v>132</v>
      </c>
      <c r="C13" s="1" t="s">
        <v>331</v>
      </c>
      <c r="D13" s="1">
        <v>2</v>
      </c>
      <c r="E13" s="1">
        <v>150</v>
      </c>
      <c r="F13" s="1">
        <f t="shared" si="0"/>
        <v>300</v>
      </c>
      <c r="I13" t="s">
        <v>136</v>
      </c>
    </row>
    <row r="14" spans="1:14" x14ac:dyDescent="0.25">
      <c r="B14" s="8" t="s">
        <v>149</v>
      </c>
      <c r="C14" s="1" t="s">
        <v>16</v>
      </c>
      <c r="D14" s="1">
        <v>1</v>
      </c>
      <c r="E14" s="1">
        <v>200</v>
      </c>
      <c r="F14" s="1">
        <f t="shared" si="0"/>
        <v>200</v>
      </c>
      <c r="I14" t="s">
        <v>150</v>
      </c>
    </row>
    <row r="15" spans="1:14" x14ac:dyDescent="0.25">
      <c r="B15" s="8" t="s">
        <v>151</v>
      </c>
      <c r="C15" s="1" t="s">
        <v>331</v>
      </c>
      <c r="D15" s="1">
        <v>1</v>
      </c>
      <c r="E15" s="1">
        <v>35</v>
      </c>
      <c r="F15" s="1">
        <f t="shared" si="0"/>
        <v>35</v>
      </c>
      <c r="I15" t="s">
        <v>152</v>
      </c>
    </row>
    <row r="16" spans="1:14" ht="30" x14ac:dyDescent="0.25">
      <c r="B16" s="8" t="s">
        <v>147</v>
      </c>
      <c r="C16" s="1" t="s">
        <v>159</v>
      </c>
      <c r="D16" s="1">
        <v>8</v>
      </c>
      <c r="E16" s="1">
        <v>25</v>
      </c>
      <c r="F16" s="1">
        <f t="shared" si="0"/>
        <v>200</v>
      </c>
      <c r="I16" t="s">
        <v>145</v>
      </c>
    </row>
    <row r="17" spans="2:9" x14ac:dyDescent="0.25">
      <c r="B17" t="s">
        <v>141</v>
      </c>
      <c r="C17" s="1" t="s">
        <v>16</v>
      </c>
      <c r="D17" s="1">
        <v>1</v>
      </c>
      <c r="E17" s="1">
        <v>175</v>
      </c>
      <c r="F17" s="1">
        <f t="shared" si="0"/>
        <v>175</v>
      </c>
      <c r="I17" t="s">
        <v>142</v>
      </c>
    </row>
    <row r="18" spans="2:9" ht="30" x14ac:dyDescent="0.25">
      <c r="B18" s="8" t="s">
        <v>130</v>
      </c>
      <c r="C18" s="1" t="s">
        <v>13</v>
      </c>
      <c r="D18" s="1">
        <v>1</v>
      </c>
      <c r="E18" s="1">
        <v>25</v>
      </c>
      <c r="F18" s="1">
        <f t="shared" si="0"/>
        <v>25</v>
      </c>
      <c r="I18" t="s">
        <v>136</v>
      </c>
    </row>
    <row r="19" spans="2:9" ht="30" x14ac:dyDescent="0.25">
      <c r="B19" s="8" t="s">
        <v>131</v>
      </c>
      <c r="C19" s="1" t="s">
        <v>13</v>
      </c>
      <c r="D19" s="1">
        <v>1</v>
      </c>
      <c r="E19" s="1">
        <v>25</v>
      </c>
      <c r="F19" s="1">
        <f t="shared" si="0"/>
        <v>25</v>
      </c>
      <c r="I19" t="s">
        <v>136</v>
      </c>
    </row>
    <row r="20" spans="2:9" x14ac:dyDescent="0.25">
      <c r="B20" s="8" t="s">
        <v>161</v>
      </c>
      <c r="C20" s="1" t="s">
        <v>160</v>
      </c>
      <c r="D20" s="1">
        <v>2</v>
      </c>
      <c r="E20" s="1">
        <v>200</v>
      </c>
      <c r="F20" s="1">
        <f t="shared" si="0"/>
        <v>400</v>
      </c>
      <c r="I20" t="s">
        <v>162</v>
      </c>
    </row>
    <row r="21" spans="2:9" x14ac:dyDescent="0.25">
      <c r="B21" s="8" t="s">
        <v>138</v>
      </c>
      <c r="C21" s="1" t="s">
        <v>159</v>
      </c>
      <c r="D21" s="1">
        <v>1</v>
      </c>
      <c r="E21" s="1">
        <v>300</v>
      </c>
      <c r="F21" s="1">
        <f t="shared" si="0"/>
        <v>300</v>
      </c>
      <c r="I21" t="s">
        <v>137</v>
      </c>
    </row>
    <row r="22" spans="2:9" x14ac:dyDescent="0.25">
      <c r="B22" s="8" t="s">
        <v>134</v>
      </c>
      <c r="C22" s="1" t="s">
        <v>13</v>
      </c>
      <c r="D22" s="1">
        <v>1</v>
      </c>
      <c r="E22" s="1">
        <v>50</v>
      </c>
      <c r="F22" s="1">
        <f t="shared" si="0"/>
        <v>50</v>
      </c>
      <c r="I22" t="s">
        <v>135</v>
      </c>
    </row>
    <row r="23" spans="2:9" ht="30" x14ac:dyDescent="0.25">
      <c r="B23" s="8" t="s">
        <v>140</v>
      </c>
      <c r="C23" s="1" t="s">
        <v>159</v>
      </c>
      <c r="D23" s="1">
        <v>6</v>
      </c>
      <c r="E23" s="1">
        <v>75</v>
      </c>
      <c r="F23" s="1">
        <f t="shared" si="0"/>
        <v>450</v>
      </c>
      <c r="I23" t="s">
        <v>139</v>
      </c>
    </row>
    <row r="24" spans="2:9" x14ac:dyDescent="0.25">
      <c r="B24" t="s">
        <v>133</v>
      </c>
      <c r="C24" s="1" t="s">
        <v>14</v>
      </c>
      <c r="D24" s="1">
        <v>6</v>
      </c>
      <c r="E24" s="1">
        <v>15</v>
      </c>
      <c r="F24" s="1">
        <f t="shared" si="0"/>
        <v>90</v>
      </c>
      <c r="I24" t="s">
        <v>136</v>
      </c>
    </row>
    <row r="25" spans="2:9" ht="45" x14ac:dyDescent="0.25">
      <c r="B25" s="8" t="s">
        <v>155</v>
      </c>
      <c r="C25" s="1" t="s">
        <v>13</v>
      </c>
      <c r="D25" s="1">
        <v>2</v>
      </c>
      <c r="E25" s="1">
        <v>50</v>
      </c>
      <c r="F25" s="1">
        <f t="shared" si="0"/>
        <v>100</v>
      </c>
      <c r="I25" t="s">
        <v>156</v>
      </c>
    </row>
    <row r="26" spans="2:9" x14ac:dyDescent="0.25">
      <c r="B26" s="8" t="s">
        <v>163</v>
      </c>
      <c r="C26" s="1" t="s">
        <v>13</v>
      </c>
      <c r="D26" s="1">
        <v>1</v>
      </c>
      <c r="E26" s="1">
        <v>20</v>
      </c>
      <c r="F26" s="1">
        <f t="shared" si="0"/>
        <v>20</v>
      </c>
      <c r="I26" t="s">
        <v>88</v>
      </c>
    </row>
    <row r="28" spans="2:9" x14ac:dyDescent="0.25">
      <c r="C28" s="111" t="s">
        <v>158</v>
      </c>
      <c r="D28" s="111"/>
      <c r="E28" s="111"/>
      <c r="F28" s="36">
        <f>SUM(F8:F27)</f>
        <v>3470</v>
      </c>
    </row>
    <row r="30" spans="2:9" x14ac:dyDescent="0.25">
      <c r="C30" s="1" t="s">
        <v>10</v>
      </c>
      <c r="F30" s="1">
        <f>SUMIF($C$7:$C$26,"I",$F$7:$F$26)</f>
        <v>600</v>
      </c>
    </row>
    <row r="31" spans="2:9" x14ac:dyDescent="0.25">
      <c r="C31" s="1" t="s">
        <v>12</v>
      </c>
      <c r="F31" s="1">
        <f>SUMIF($C$7:$C$26,"F",$F$7:$F$26)</f>
        <v>0</v>
      </c>
    </row>
    <row r="32" spans="2:9" x14ac:dyDescent="0.25">
      <c r="C32" s="1" t="s">
        <v>11</v>
      </c>
      <c r="F32" s="1">
        <f>SUMIF($C$7:$C$26,"N",$F$7:$F$26)</f>
        <v>125</v>
      </c>
    </row>
    <row r="33" spans="3:6" x14ac:dyDescent="0.25">
      <c r="C33" s="1" t="s">
        <v>58</v>
      </c>
      <c r="F33" s="1">
        <f>SUMIF($C$7:$C$26,"A",$F$7:$F$26)</f>
        <v>0</v>
      </c>
    </row>
    <row r="34" spans="3:6" x14ac:dyDescent="0.25">
      <c r="C34" s="1" t="s">
        <v>16</v>
      </c>
      <c r="F34" s="1">
        <f>SUMIF($C$7:$C$26,"DI",$F$7:$F$26)</f>
        <v>710</v>
      </c>
    </row>
    <row r="35" spans="3:6" x14ac:dyDescent="0.25">
      <c r="C35" s="1" t="s">
        <v>15</v>
      </c>
      <c r="F35" s="1">
        <f>SUMIF($C$7:$C$26,"SV",$F$7:$F$26)</f>
        <v>0</v>
      </c>
    </row>
    <row r="36" spans="3:6" x14ac:dyDescent="0.25">
      <c r="C36" s="1" t="s">
        <v>14</v>
      </c>
      <c r="F36" s="1">
        <f>SUMIF($C$7:$C$26,"C",$F$7:$F$26)</f>
        <v>215</v>
      </c>
    </row>
    <row r="37" spans="3:6" x14ac:dyDescent="0.25">
      <c r="C37" s="1" t="s">
        <v>160</v>
      </c>
      <c r="F37" s="1">
        <f>SUMIF($C$7:$C$26,"M",$F$7:$F$26)</f>
        <v>400</v>
      </c>
    </row>
    <row r="38" spans="3:6" x14ac:dyDescent="0.25">
      <c r="C38" s="1" t="s">
        <v>294</v>
      </c>
      <c r="F38" s="1">
        <f>SUMIF($C$7:$C$26,"S",$F$7:$F$26)</f>
        <v>1200</v>
      </c>
    </row>
    <row r="39" spans="3:6" x14ac:dyDescent="0.25">
      <c r="C39" s="1" t="s">
        <v>232</v>
      </c>
      <c r="F39" s="1">
        <f>SUMIF($C$7:$C$26,"D",$F$7:$F$26)</f>
        <v>220</v>
      </c>
    </row>
    <row r="40" spans="3:6" x14ac:dyDescent="0.25">
      <c r="F40" s="36">
        <f>SUM(F30:F39)</f>
        <v>3470</v>
      </c>
    </row>
  </sheetData>
  <mergeCells count="17">
    <mergeCell ref="C28:E28"/>
    <mergeCell ref="D2:E2"/>
    <mergeCell ref="F2:G2"/>
    <mergeCell ref="H2:I2"/>
    <mergeCell ref="J2:K2"/>
    <mergeCell ref="I10:J10"/>
    <mergeCell ref="K10:N10"/>
    <mergeCell ref="K9:M9"/>
    <mergeCell ref="J12:M12"/>
    <mergeCell ref="I11:M11"/>
    <mergeCell ref="A1:M1"/>
    <mergeCell ref="D3:E3"/>
    <mergeCell ref="F3:G3"/>
    <mergeCell ref="H3:I3"/>
    <mergeCell ref="J3:K3"/>
    <mergeCell ref="L3:M3"/>
    <mergeCell ref="L2:M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74"/>
  <sheetViews>
    <sheetView topLeftCell="A60" workbookViewId="0">
      <selection activeCell="B8" sqref="B8:B61"/>
    </sheetView>
  </sheetViews>
  <sheetFormatPr defaultRowHeight="15" x14ac:dyDescent="0.25"/>
  <cols>
    <col min="1" max="1" width="18.7109375" customWidth="1"/>
    <col min="2" max="2" width="34.42578125" customWidth="1"/>
    <col min="3" max="3" width="12.5703125" style="1" customWidth="1"/>
    <col min="4" max="6" width="9.140625" style="1"/>
  </cols>
  <sheetData>
    <row r="1" spans="1:14" ht="15.75" x14ac:dyDescent="0.25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4" ht="30" x14ac:dyDescent="0.25">
      <c r="A2" s="3" t="s">
        <v>1</v>
      </c>
      <c r="B2" s="87" t="s">
        <v>434</v>
      </c>
      <c r="C2" s="126" t="s">
        <v>9</v>
      </c>
      <c r="D2" s="114" t="s">
        <v>17</v>
      </c>
      <c r="E2" s="115"/>
      <c r="F2" s="114" t="s">
        <v>50</v>
      </c>
      <c r="G2" s="115"/>
      <c r="H2" s="114" t="s">
        <v>20</v>
      </c>
      <c r="I2" s="115"/>
      <c r="J2" s="114" t="s">
        <v>22</v>
      </c>
      <c r="K2" s="115"/>
      <c r="L2" s="114" t="s">
        <v>24</v>
      </c>
      <c r="M2" s="115"/>
    </row>
    <row r="3" spans="1:14" x14ac:dyDescent="0.25">
      <c r="A3" s="3" t="s">
        <v>3</v>
      </c>
      <c r="B3" s="88" t="s">
        <v>435</v>
      </c>
      <c r="C3" s="127"/>
      <c r="D3" s="114" t="s">
        <v>18</v>
      </c>
      <c r="E3" s="115"/>
      <c r="F3" s="114" t="s">
        <v>19</v>
      </c>
      <c r="G3" s="115"/>
      <c r="H3" s="114" t="s">
        <v>21</v>
      </c>
      <c r="I3" s="115"/>
      <c r="J3" s="114" t="s">
        <v>23</v>
      </c>
      <c r="K3" s="115"/>
      <c r="L3" s="114" t="s">
        <v>60</v>
      </c>
      <c r="M3" s="115"/>
    </row>
    <row r="4" spans="1:14" x14ac:dyDescent="0.25">
      <c r="C4" s="12"/>
    </row>
    <row r="5" spans="1:14" x14ac:dyDescent="0.25">
      <c r="C5" s="12"/>
    </row>
    <row r="6" spans="1:14" ht="30" x14ac:dyDescent="0.25">
      <c r="B6" s="7" t="s">
        <v>5</v>
      </c>
      <c r="C6" s="13" t="s">
        <v>8</v>
      </c>
      <c r="D6" s="7" t="s">
        <v>6</v>
      </c>
      <c r="E6" s="13" t="s">
        <v>121</v>
      </c>
      <c r="F6" s="13" t="s">
        <v>120</v>
      </c>
      <c r="H6" s="7"/>
      <c r="I6" s="7" t="s">
        <v>7</v>
      </c>
      <c r="J6" s="7"/>
    </row>
    <row r="7" spans="1:14" s="40" customFormat="1" x14ac:dyDescent="0.25">
      <c r="B7"/>
      <c r="C7" s="1"/>
      <c r="D7" s="1"/>
      <c r="E7" s="1"/>
      <c r="F7" s="1"/>
    </row>
    <row r="8" spans="1:14" s="40" customFormat="1" x14ac:dyDescent="0.25">
      <c r="B8" t="s">
        <v>25</v>
      </c>
      <c r="C8" s="1" t="s">
        <v>12</v>
      </c>
      <c r="D8" s="1">
        <v>2</v>
      </c>
      <c r="E8" s="1">
        <v>60</v>
      </c>
      <c r="F8" s="1">
        <f>SUM(D8*E8)</f>
        <v>120</v>
      </c>
      <c r="H8" s="39" t="s">
        <v>436</v>
      </c>
      <c r="L8" s="48"/>
      <c r="M8" s="48"/>
      <c r="N8" s="48"/>
    </row>
    <row r="9" spans="1:14" s="40" customFormat="1" x14ac:dyDescent="0.25">
      <c r="B9" t="s">
        <v>26</v>
      </c>
      <c r="C9" s="1" t="s">
        <v>12</v>
      </c>
      <c r="D9" s="1">
        <v>3</v>
      </c>
      <c r="E9" s="1">
        <v>30</v>
      </c>
      <c r="F9" s="1">
        <f t="shared" ref="F9:F59" si="0">SUM(D9*E9)</f>
        <v>90</v>
      </c>
      <c r="H9" s="39" t="s">
        <v>436</v>
      </c>
      <c r="L9" s="48"/>
      <c r="M9" s="48"/>
      <c r="N9" s="48"/>
    </row>
    <row r="10" spans="1:14" x14ac:dyDescent="0.25">
      <c r="B10" t="s">
        <v>111</v>
      </c>
      <c r="C10" s="1" t="s">
        <v>12</v>
      </c>
      <c r="D10" s="1">
        <v>0</v>
      </c>
      <c r="E10" s="1">
        <v>40</v>
      </c>
      <c r="F10" s="1">
        <f t="shared" si="0"/>
        <v>0</v>
      </c>
      <c r="H10" s="9" t="s">
        <v>175</v>
      </c>
      <c r="L10" s="37"/>
      <c r="M10" s="37"/>
      <c r="N10" s="37"/>
    </row>
    <row r="11" spans="1:14" s="40" customFormat="1" x14ac:dyDescent="0.25">
      <c r="B11" t="s">
        <v>59</v>
      </c>
      <c r="C11" s="1" t="s">
        <v>58</v>
      </c>
      <c r="D11" s="1">
        <v>2</v>
      </c>
      <c r="E11" s="1">
        <v>30</v>
      </c>
      <c r="F11" s="1">
        <f t="shared" si="0"/>
        <v>60</v>
      </c>
      <c r="H11" s="43"/>
      <c r="L11" s="48"/>
      <c r="M11" s="48"/>
      <c r="N11" s="48"/>
    </row>
    <row r="12" spans="1:14" s="9" customFormat="1" x14ac:dyDescent="0.25">
      <c r="B12" s="9" t="s">
        <v>61</v>
      </c>
      <c r="C12" s="14" t="s">
        <v>12</v>
      </c>
      <c r="D12" s="14">
        <v>2</v>
      </c>
      <c r="E12" s="14"/>
      <c r="F12" s="14">
        <f t="shared" si="0"/>
        <v>0</v>
      </c>
      <c r="H12" s="9" t="s">
        <v>200</v>
      </c>
      <c r="L12" s="37"/>
      <c r="M12" s="37"/>
      <c r="N12" s="37"/>
    </row>
    <row r="13" spans="1:14" s="43" customFormat="1" x14ac:dyDescent="0.25">
      <c r="B13" s="10" t="s">
        <v>54</v>
      </c>
      <c r="C13" s="15" t="s">
        <v>12</v>
      </c>
      <c r="D13" s="15">
        <v>2</v>
      </c>
      <c r="E13" s="15">
        <v>15</v>
      </c>
      <c r="F13" s="1">
        <f t="shared" si="0"/>
        <v>30</v>
      </c>
      <c r="G13" s="39"/>
      <c r="H13" s="45"/>
      <c r="K13" s="45"/>
    </row>
    <row r="14" spans="1:14" s="43" customFormat="1" ht="30" x14ac:dyDescent="0.25">
      <c r="B14" s="11" t="s">
        <v>169</v>
      </c>
      <c r="C14" s="15" t="s">
        <v>12</v>
      </c>
      <c r="D14" s="15">
        <v>1</v>
      </c>
      <c r="E14" s="15">
        <v>20</v>
      </c>
      <c r="F14" s="1">
        <f t="shared" si="0"/>
        <v>20</v>
      </c>
      <c r="G14" s="39"/>
      <c r="H14" s="39"/>
      <c r="K14" s="39"/>
    </row>
    <row r="15" spans="1:14" x14ac:dyDescent="0.25">
      <c r="B15" t="s">
        <v>27</v>
      </c>
      <c r="C15" s="1" t="s">
        <v>11</v>
      </c>
      <c r="D15" s="1">
        <v>3</v>
      </c>
      <c r="E15" s="1">
        <v>60</v>
      </c>
      <c r="F15" s="1">
        <f t="shared" si="0"/>
        <v>180</v>
      </c>
      <c r="H15" t="s">
        <v>466</v>
      </c>
    </row>
    <row r="16" spans="1:14" x14ac:dyDescent="0.25">
      <c r="B16" t="s">
        <v>437</v>
      </c>
      <c r="C16" s="1" t="s">
        <v>11</v>
      </c>
      <c r="D16" s="1">
        <v>8</v>
      </c>
      <c r="E16" s="1">
        <v>15</v>
      </c>
      <c r="F16" s="1">
        <f t="shared" si="0"/>
        <v>120</v>
      </c>
      <c r="H16" t="s">
        <v>466</v>
      </c>
    </row>
    <row r="17" spans="2:14" s="40" customFormat="1" x14ac:dyDescent="0.25">
      <c r="B17" s="90" t="s">
        <v>438</v>
      </c>
      <c r="C17" s="1" t="s">
        <v>11</v>
      </c>
      <c r="D17" s="1">
        <v>8</v>
      </c>
      <c r="E17" s="15">
        <v>8</v>
      </c>
      <c r="F17" s="1">
        <f t="shared" si="0"/>
        <v>64</v>
      </c>
      <c r="H17" s="40" t="s">
        <v>467</v>
      </c>
    </row>
    <row r="18" spans="2:14" s="40" customFormat="1" x14ac:dyDescent="0.25">
      <c r="B18" s="90" t="s">
        <v>439</v>
      </c>
      <c r="C18" s="1" t="s">
        <v>11</v>
      </c>
      <c r="D18" s="1">
        <v>6</v>
      </c>
      <c r="E18" s="15">
        <v>8</v>
      </c>
      <c r="F18" s="1">
        <f t="shared" si="0"/>
        <v>48</v>
      </c>
      <c r="H18" s="40" t="s">
        <v>468</v>
      </c>
    </row>
    <row r="19" spans="2:14" s="38" customFormat="1" x14ac:dyDescent="0.25">
      <c r="B19" s="10" t="s">
        <v>96</v>
      </c>
      <c r="C19" s="91" t="s">
        <v>11</v>
      </c>
      <c r="D19" s="91">
        <v>2</v>
      </c>
      <c r="E19" s="91">
        <v>40</v>
      </c>
      <c r="F19" s="91">
        <f t="shared" si="0"/>
        <v>80</v>
      </c>
      <c r="H19" s="39" t="s">
        <v>469</v>
      </c>
    </row>
    <row r="20" spans="2:14" s="40" customFormat="1" x14ac:dyDescent="0.25">
      <c r="B20" t="s">
        <v>31</v>
      </c>
      <c r="C20" s="1" t="s">
        <v>11</v>
      </c>
      <c r="D20" s="1">
        <v>0</v>
      </c>
      <c r="E20" s="15">
        <v>6</v>
      </c>
      <c r="F20" s="1">
        <f t="shared" si="0"/>
        <v>0</v>
      </c>
      <c r="H20" s="39" t="s">
        <v>440</v>
      </c>
      <c r="J20" s="43"/>
    </row>
    <row r="21" spans="2:14" s="40" customFormat="1" x14ac:dyDescent="0.25">
      <c r="B21" t="s">
        <v>36</v>
      </c>
      <c r="C21" s="1" t="s">
        <v>11</v>
      </c>
      <c r="D21" s="1">
        <v>2</v>
      </c>
      <c r="E21" s="15">
        <v>8</v>
      </c>
      <c r="F21" s="1">
        <f t="shared" si="0"/>
        <v>16</v>
      </c>
      <c r="H21" s="39" t="s">
        <v>86</v>
      </c>
      <c r="J21" s="43"/>
      <c r="M21" s="48"/>
      <c r="N21" s="48"/>
    </row>
    <row r="22" spans="2:14" s="40" customFormat="1" x14ac:dyDescent="0.25">
      <c r="B22" t="s">
        <v>37</v>
      </c>
      <c r="C22" s="1" t="s">
        <v>11</v>
      </c>
      <c r="D22" s="1">
        <v>0</v>
      </c>
      <c r="E22" s="15">
        <v>6</v>
      </c>
      <c r="F22" s="1">
        <f t="shared" si="0"/>
        <v>0</v>
      </c>
      <c r="H22" s="39" t="s">
        <v>440</v>
      </c>
      <c r="J22" s="43"/>
      <c r="M22" s="48"/>
      <c r="N22" s="48"/>
    </row>
    <row r="23" spans="2:14" s="43" customFormat="1" x14ac:dyDescent="0.25">
      <c r="B23" s="9" t="s">
        <v>192</v>
      </c>
      <c r="C23" s="14" t="s">
        <v>11</v>
      </c>
      <c r="D23" s="14">
        <v>2</v>
      </c>
      <c r="E23" s="14">
        <v>12</v>
      </c>
      <c r="F23" s="14">
        <f t="shared" si="0"/>
        <v>24</v>
      </c>
      <c r="M23" s="48"/>
      <c r="N23" s="48"/>
    </row>
    <row r="24" spans="2:14" s="40" customFormat="1" x14ac:dyDescent="0.25">
      <c r="B24" t="s">
        <v>39</v>
      </c>
      <c r="C24" s="1" t="s">
        <v>11</v>
      </c>
      <c r="D24" s="1">
        <v>2</v>
      </c>
      <c r="E24" s="15">
        <v>0</v>
      </c>
      <c r="F24" s="1">
        <f t="shared" si="0"/>
        <v>0</v>
      </c>
      <c r="H24" s="39" t="s">
        <v>440</v>
      </c>
      <c r="M24" s="48"/>
      <c r="N24" s="48"/>
    </row>
    <row r="25" spans="2:14" s="40" customFormat="1" x14ac:dyDescent="0.25">
      <c r="B25" t="s">
        <v>191</v>
      </c>
      <c r="C25" s="1" t="s">
        <v>11</v>
      </c>
      <c r="D25" s="1">
        <v>2</v>
      </c>
      <c r="E25" s="15">
        <v>15</v>
      </c>
      <c r="F25" s="1">
        <f t="shared" si="0"/>
        <v>30</v>
      </c>
      <c r="H25" s="39" t="s">
        <v>84</v>
      </c>
      <c r="M25" s="48"/>
      <c r="N25" s="48"/>
    </row>
    <row r="26" spans="2:14" x14ac:dyDescent="0.25">
      <c r="M26" s="37"/>
      <c r="N26" s="37"/>
    </row>
    <row r="27" spans="2:14" x14ac:dyDescent="0.25">
      <c r="B27" t="s">
        <v>168</v>
      </c>
      <c r="C27" s="1" t="s">
        <v>16</v>
      </c>
      <c r="D27" s="1">
        <v>6</v>
      </c>
      <c r="E27" s="15">
        <v>50</v>
      </c>
      <c r="F27" s="1">
        <f t="shared" si="0"/>
        <v>300</v>
      </c>
      <c r="H27" s="39" t="s">
        <v>84</v>
      </c>
      <c r="M27" s="37"/>
      <c r="N27" s="37"/>
    </row>
    <row r="28" spans="2:14" ht="30" x14ac:dyDescent="0.25">
      <c r="B28" s="8" t="s">
        <v>441</v>
      </c>
      <c r="C28" s="1" t="s">
        <v>16</v>
      </c>
      <c r="D28" s="1">
        <v>3</v>
      </c>
      <c r="E28" s="15">
        <v>50</v>
      </c>
      <c r="F28" s="1">
        <f t="shared" si="0"/>
        <v>150</v>
      </c>
      <c r="H28" s="40" t="s">
        <v>84</v>
      </c>
    </row>
    <row r="29" spans="2:14" ht="30" x14ac:dyDescent="0.25">
      <c r="B29" s="8" t="s">
        <v>75</v>
      </c>
      <c r="C29" s="1" t="s">
        <v>13</v>
      </c>
      <c r="D29" s="1">
        <v>2</v>
      </c>
      <c r="E29" s="15">
        <v>35</v>
      </c>
      <c r="F29" s="1">
        <f t="shared" si="0"/>
        <v>70</v>
      </c>
      <c r="H29" s="40"/>
    </row>
    <row r="30" spans="2:14" x14ac:dyDescent="0.25">
      <c r="B30" s="8" t="s">
        <v>442</v>
      </c>
      <c r="C30" s="1" t="s">
        <v>12</v>
      </c>
      <c r="D30" s="1">
        <v>2</v>
      </c>
      <c r="E30" s="15">
        <v>30</v>
      </c>
      <c r="F30" s="1">
        <f t="shared" si="0"/>
        <v>60</v>
      </c>
      <c r="H30" s="40" t="s">
        <v>470</v>
      </c>
    </row>
    <row r="31" spans="2:14" s="40" customFormat="1" x14ac:dyDescent="0.25">
      <c r="B31" t="s">
        <v>171</v>
      </c>
      <c r="C31" s="1" t="s">
        <v>16</v>
      </c>
      <c r="D31" s="1">
        <v>1</v>
      </c>
      <c r="E31" s="15">
        <v>15</v>
      </c>
      <c r="F31" s="1">
        <f t="shared" si="0"/>
        <v>15</v>
      </c>
    </row>
    <row r="32" spans="2:14" s="40" customFormat="1" x14ac:dyDescent="0.25">
      <c r="B32" t="s">
        <v>178</v>
      </c>
      <c r="C32" s="1" t="s">
        <v>16</v>
      </c>
      <c r="D32" s="1">
        <v>1</v>
      </c>
      <c r="E32" s="15">
        <v>25</v>
      </c>
      <c r="F32" s="1">
        <f t="shared" si="0"/>
        <v>25</v>
      </c>
      <c r="H32" s="39" t="s">
        <v>84</v>
      </c>
    </row>
    <row r="33" spans="2:11" s="40" customFormat="1" x14ac:dyDescent="0.25">
      <c r="B33" t="s">
        <v>34</v>
      </c>
      <c r="C33" s="1" t="s">
        <v>16</v>
      </c>
      <c r="D33" s="1">
        <v>1</v>
      </c>
      <c r="E33" s="15">
        <v>8</v>
      </c>
      <c r="F33" s="1">
        <f t="shared" si="0"/>
        <v>8</v>
      </c>
    </row>
    <row r="34" spans="2:11" s="40" customFormat="1" x14ac:dyDescent="0.25">
      <c r="B34" t="s">
        <v>77</v>
      </c>
      <c r="C34" s="1" t="s">
        <v>16</v>
      </c>
      <c r="D34" s="1">
        <v>1</v>
      </c>
      <c r="E34" s="15">
        <v>10</v>
      </c>
      <c r="F34" s="1">
        <f t="shared" si="0"/>
        <v>10</v>
      </c>
    </row>
    <row r="35" spans="2:11" s="40" customFormat="1" ht="30" x14ac:dyDescent="0.25">
      <c r="B35" s="8" t="s">
        <v>35</v>
      </c>
      <c r="C35" s="1" t="s">
        <v>16</v>
      </c>
      <c r="D35" s="1">
        <v>1</v>
      </c>
      <c r="E35" s="15">
        <v>30</v>
      </c>
      <c r="F35" s="1">
        <f t="shared" si="0"/>
        <v>30</v>
      </c>
      <c r="H35" s="40" t="s">
        <v>84</v>
      </c>
    </row>
    <row r="36" spans="2:11" x14ac:dyDescent="0.25">
      <c r="B36" t="s">
        <v>443</v>
      </c>
      <c r="C36" s="1" t="s">
        <v>16</v>
      </c>
      <c r="D36" s="1">
        <v>2</v>
      </c>
      <c r="E36" s="1">
        <v>20</v>
      </c>
      <c r="F36" s="1">
        <f t="shared" si="0"/>
        <v>40</v>
      </c>
      <c r="H36" t="s">
        <v>152</v>
      </c>
    </row>
    <row r="38" spans="2:11" ht="30" x14ac:dyDescent="0.25">
      <c r="B38" s="8" t="s">
        <v>66</v>
      </c>
      <c r="C38" s="1" t="s">
        <v>14</v>
      </c>
      <c r="D38" s="1">
        <v>3</v>
      </c>
      <c r="E38" s="15">
        <v>12</v>
      </c>
      <c r="F38" s="1">
        <f t="shared" si="0"/>
        <v>36</v>
      </c>
      <c r="H38" t="s">
        <v>86</v>
      </c>
    </row>
    <row r="39" spans="2:11" ht="30" x14ac:dyDescent="0.25">
      <c r="B39" s="8" t="s">
        <v>67</v>
      </c>
      <c r="C39" s="1" t="s">
        <v>14</v>
      </c>
      <c r="D39" s="1">
        <v>2</v>
      </c>
      <c r="E39" s="15">
        <v>12</v>
      </c>
      <c r="F39" s="1">
        <f t="shared" si="0"/>
        <v>24</v>
      </c>
      <c r="H39" t="s">
        <v>86</v>
      </c>
    </row>
    <row r="40" spans="2:11" s="40" customFormat="1" x14ac:dyDescent="0.25">
      <c r="B40" s="90" t="s">
        <v>444</v>
      </c>
      <c r="C40" s="1" t="s">
        <v>14</v>
      </c>
      <c r="D40" s="1">
        <v>3</v>
      </c>
      <c r="E40" s="15">
        <v>20</v>
      </c>
      <c r="F40" s="1">
        <f t="shared" si="0"/>
        <v>60</v>
      </c>
      <c r="H40" s="40" t="s">
        <v>84</v>
      </c>
    </row>
    <row r="41" spans="2:11" x14ac:dyDescent="0.25">
      <c r="B41" s="90" t="s">
        <v>41</v>
      </c>
      <c r="C41" s="1" t="s">
        <v>14</v>
      </c>
      <c r="D41" s="1">
        <v>3</v>
      </c>
      <c r="E41" s="15">
        <v>8</v>
      </c>
      <c r="F41" s="1">
        <f t="shared" si="0"/>
        <v>24</v>
      </c>
      <c r="H41" t="s">
        <v>84</v>
      </c>
    </row>
    <row r="42" spans="2:11" s="39" customFormat="1" x14ac:dyDescent="0.25">
      <c r="B42" s="92" t="s">
        <v>183</v>
      </c>
      <c r="C42" s="15" t="s">
        <v>14</v>
      </c>
      <c r="D42" s="15">
        <v>1</v>
      </c>
      <c r="E42" s="15">
        <v>12</v>
      </c>
      <c r="F42" s="15">
        <f t="shared" si="0"/>
        <v>12</v>
      </c>
      <c r="H42" s="39" t="s">
        <v>86</v>
      </c>
    </row>
    <row r="43" spans="2:11" s="40" customFormat="1" x14ac:dyDescent="0.25">
      <c r="B43" s="90" t="s">
        <v>465</v>
      </c>
      <c r="C43" s="1" t="s">
        <v>14</v>
      </c>
      <c r="D43" s="1">
        <v>1</v>
      </c>
      <c r="E43" s="1">
        <v>50</v>
      </c>
      <c r="F43" s="1">
        <f t="shared" si="0"/>
        <v>50</v>
      </c>
      <c r="H43" t="s">
        <v>223</v>
      </c>
      <c r="J43" s="40" t="s">
        <v>445</v>
      </c>
    </row>
    <row r="44" spans="2:11" x14ac:dyDescent="0.25">
      <c r="B44" s="90" t="s">
        <v>446</v>
      </c>
      <c r="C44" s="1" t="s">
        <v>14</v>
      </c>
      <c r="D44" s="1">
        <v>1</v>
      </c>
      <c r="E44" s="1">
        <v>25</v>
      </c>
      <c r="F44" s="1">
        <f t="shared" si="0"/>
        <v>25</v>
      </c>
    </row>
    <row r="45" spans="2:11" x14ac:dyDescent="0.25">
      <c r="B45" s="90"/>
    </row>
    <row r="46" spans="2:11" s="40" customFormat="1" x14ac:dyDescent="0.25">
      <c r="B46" t="s">
        <v>47</v>
      </c>
      <c r="C46" s="1" t="s">
        <v>15</v>
      </c>
      <c r="D46" s="1">
        <v>2</v>
      </c>
      <c r="E46" s="1">
        <v>18</v>
      </c>
      <c r="F46" s="1">
        <f t="shared" si="0"/>
        <v>36</v>
      </c>
      <c r="H46" s="40" t="s">
        <v>85</v>
      </c>
      <c r="J46" s="48"/>
      <c r="K46" s="48"/>
    </row>
    <row r="47" spans="2:11" s="10" customFormat="1" x14ac:dyDescent="0.25">
      <c r="B47" s="54" t="s">
        <v>186</v>
      </c>
      <c r="C47" s="15" t="s">
        <v>15</v>
      </c>
      <c r="D47" s="15">
        <v>1</v>
      </c>
      <c r="E47" s="15">
        <v>25</v>
      </c>
      <c r="F47" s="15">
        <f t="shared" si="0"/>
        <v>25</v>
      </c>
      <c r="H47" s="10" t="s">
        <v>86</v>
      </c>
      <c r="J47" s="93"/>
      <c r="K47" s="93"/>
    </row>
    <row r="48" spans="2:11" x14ac:dyDescent="0.25">
      <c r="B48" s="50" t="s">
        <v>43</v>
      </c>
      <c r="C48" s="1" t="s">
        <v>15</v>
      </c>
      <c r="D48" s="1">
        <v>1</v>
      </c>
      <c r="E48" s="1">
        <v>6</v>
      </c>
      <c r="F48" s="1">
        <f t="shared" si="0"/>
        <v>6</v>
      </c>
      <c r="J48" s="37"/>
      <c r="K48" s="37"/>
    </row>
    <row r="49" spans="2:15" ht="30" x14ac:dyDescent="0.25">
      <c r="B49" s="51" t="s">
        <v>45</v>
      </c>
      <c r="C49" s="1" t="s">
        <v>15</v>
      </c>
      <c r="D49" s="1">
        <v>1</v>
      </c>
      <c r="E49" s="1">
        <v>25</v>
      </c>
      <c r="F49" s="1">
        <f t="shared" si="0"/>
        <v>25</v>
      </c>
      <c r="J49" s="37"/>
      <c r="K49" s="37"/>
    </row>
    <row r="50" spans="2:15" x14ac:dyDescent="0.25">
      <c r="B50" s="50" t="s">
        <v>46</v>
      </c>
      <c r="C50" s="1" t="s">
        <v>15</v>
      </c>
      <c r="D50" s="1">
        <v>1</v>
      </c>
      <c r="E50" s="1">
        <v>25</v>
      </c>
      <c r="F50" s="1">
        <f t="shared" si="0"/>
        <v>25</v>
      </c>
      <c r="H50" t="s">
        <v>471</v>
      </c>
      <c r="J50" s="37"/>
      <c r="K50" s="37"/>
    </row>
    <row r="51" spans="2:15" x14ac:dyDescent="0.25">
      <c r="B51" s="50" t="s">
        <v>49</v>
      </c>
      <c r="C51" s="1" t="s">
        <v>15</v>
      </c>
      <c r="D51" s="1">
        <v>1</v>
      </c>
      <c r="E51" s="1">
        <v>5</v>
      </c>
      <c r="F51" s="1">
        <f t="shared" si="0"/>
        <v>5</v>
      </c>
      <c r="H51" t="s">
        <v>471</v>
      </c>
      <c r="J51" s="37"/>
      <c r="K51" s="37"/>
    </row>
    <row r="53" spans="2:15" x14ac:dyDescent="0.25">
      <c r="B53" s="90" t="s">
        <v>447</v>
      </c>
      <c r="C53" s="1" t="s">
        <v>13</v>
      </c>
      <c r="D53" s="1">
        <v>1</v>
      </c>
      <c r="E53" s="1">
        <v>25</v>
      </c>
      <c r="F53" s="1">
        <f>SUM(D53*E53)</f>
        <v>25</v>
      </c>
    </row>
    <row r="54" spans="2:15" x14ac:dyDescent="0.25">
      <c r="B54" t="s">
        <v>70</v>
      </c>
      <c r="C54" s="1" t="s">
        <v>13</v>
      </c>
      <c r="D54" s="1">
        <v>1</v>
      </c>
      <c r="E54" s="15">
        <v>15</v>
      </c>
      <c r="F54" s="1">
        <f>SUM(D54*E54)</f>
        <v>15</v>
      </c>
      <c r="H54" t="s">
        <v>85</v>
      </c>
    </row>
    <row r="55" spans="2:15" x14ac:dyDescent="0.25">
      <c r="B55" t="s">
        <v>71</v>
      </c>
      <c r="C55" s="1" t="s">
        <v>13</v>
      </c>
      <c r="D55" s="1">
        <v>1</v>
      </c>
      <c r="E55" s="15">
        <v>5</v>
      </c>
      <c r="F55" s="1">
        <f>SUM(D55*E55)</f>
        <v>5</v>
      </c>
    </row>
    <row r="56" spans="2:15" x14ac:dyDescent="0.25">
      <c r="B56" t="s">
        <v>78</v>
      </c>
      <c r="C56" s="1" t="s">
        <v>13</v>
      </c>
      <c r="D56" s="1">
        <v>1</v>
      </c>
      <c r="E56" s="1">
        <v>20</v>
      </c>
      <c r="F56" s="1">
        <f t="shared" si="0"/>
        <v>20</v>
      </c>
      <c r="H56" t="s">
        <v>85</v>
      </c>
    </row>
    <row r="57" spans="2:15" s="9" customFormat="1" x14ac:dyDescent="0.25">
      <c r="B57" s="9" t="s">
        <v>80</v>
      </c>
      <c r="C57" s="14" t="s">
        <v>13</v>
      </c>
      <c r="D57" s="14">
        <v>1</v>
      </c>
      <c r="E57" s="14">
        <v>15</v>
      </c>
      <c r="F57" s="14">
        <f t="shared" si="0"/>
        <v>15</v>
      </c>
    </row>
    <row r="58" spans="2:15" s="43" customFormat="1" x14ac:dyDescent="0.25">
      <c r="B58" s="9" t="s">
        <v>118</v>
      </c>
      <c r="C58" s="14" t="s">
        <v>13</v>
      </c>
      <c r="D58" s="14">
        <v>2</v>
      </c>
      <c r="E58" s="14">
        <v>30</v>
      </c>
      <c r="F58" s="14">
        <f t="shared" si="0"/>
        <v>60</v>
      </c>
    </row>
    <row r="59" spans="2:15" x14ac:dyDescent="0.25">
      <c r="B59" t="s">
        <v>199</v>
      </c>
      <c r="C59" s="1" t="s">
        <v>13</v>
      </c>
      <c r="D59" s="1">
        <v>1</v>
      </c>
      <c r="E59" s="1">
        <v>25</v>
      </c>
      <c r="F59" s="1">
        <f t="shared" si="0"/>
        <v>25</v>
      </c>
      <c r="H59" s="40"/>
    </row>
    <row r="61" spans="2:15" x14ac:dyDescent="0.25">
      <c r="B61" s="16" t="s">
        <v>107</v>
      </c>
      <c r="D61" s="29">
        <v>0</v>
      </c>
      <c r="E61" s="29">
        <v>0</v>
      </c>
      <c r="F61" s="29">
        <v>0</v>
      </c>
    </row>
    <row r="62" spans="2:15" ht="15.75" x14ac:dyDescent="0.25">
      <c r="C62" s="30"/>
      <c r="D62" s="31" t="s">
        <v>83</v>
      </c>
      <c r="E62" s="30"/>
      <c r="F62" s="32">
        <f>SUM(F7:F61)</f>
        <v>2108</v>
      </c>
    </row>
    <row r="63" spans="2:15" x14ac:dyDescent="0.25">
      <c r="I63" s="106"/>
      <c r="J63" s="21"/>
      <c r="K63" s="22"/>
      <c r="L63" s="22"/>
      <c r="M63" s="22"/>
      <c r="N63" s="22"/>
      <c r="O63" s="22"/>
    </row>
    <row r="64" spans="2:15" x14ac:dyDescent="0.25">
      <c r="C64" s="1" t="s">
        <v>10</v>
      </c>
      <c r="F64" s="1">
        <f>SUMIF($C$7:$C$59,"I",$F$7:$F$59)</f>
        <v>0</v>
      </c>
      <c r="I64" s="107"/>
      <c r="J64" s="21"/>
      <c r="K64" s="22"/>
      <c r="L64" s="22"/>
      <c r="M64" s="22"/>
      <c r="N64" s="22"/>
      <c r="O64" s="22"/>
    </row>
    <row r="65" spans="3:15" x14ac:dyDescent="0.25">
      <c r="C65" s="1" t="s">
        <v>12</v>
      </c>
      <c r="F65" s="1">
        <f>SUMIF($C$7:$C$59,"F",$F$7:$F$59)</f>
        <v>320</v>
      </c>
      <c r="I65" s="107"/>
      <c r="J65" s="21"/>
      <c r="K65" s="22"/>
      <c r="L65" s="22"/>
      <c r="M65" s="22"/>
      <c r="N65" s="22"/>
      <c r="O65" s="22"/>
    </row>
    <row r="66" spans="3:15" x14ac:dyDescent="0.25">
      <c r="C66" s="1" t="s">
        <v>11</v>
      </c>
      <c r="F66" s="1">
        <f>SUMIF($C$7:$C$59,"N",$F$7:$F$59)</f>
        <v>562</v>
      </c>
    </row>
    <row r="67" spans="3:15" x14ac:dyDescent="0.25">
      <c r="C67" s="1" t="s">
        <v>58</v>
      </c>
      <c r="F67" s="1">
        <f>SUMIF($C$7:$C$59,"A",$F$7:$F$59)</f>
        <v>60</v>
      </c>
    </row>
    <row r="68" spans="3:15" x14ac:dyDescent="0.25">
      <c r="C68" s="1" t="s">
        <v>16</v>
      </c>
      <c r="F68" s="1">
        <f>SUMIF($C$7:$C$59,"DI",$F$7:$F$59)</f>
        <v>578</v>
      </c>
    </row>
    <row r="69" spans="3:15" x14ac:dyDescent="0.25">
      <c r="C69" s="1" t="s">
        <v>15</v>
      </c>
      <c r="F69" s="1">
        <f>SUMIF($C$7:$C$59,"SV",$F$7:$F$59)</f>
        <v>122</v>
      </c>
    </row>
    <row r="70" spans="3:15" x14ac:dyDescent="0.25">
      <c r="C70" s="1" t="s">
        <v>14</v>
      </c>
      <c r="F70" s="1">
        <f>SUMIF($C$7:$C$59,"C",$F$7:$F$59)</f>
        <v>231</v>
      </c>
    </row>
    <row r="71" spans="3:15" x14ac:dyDescent="0.25">
      <c r="C71" s="1" t="s">
        <v>160</v>
      </c>
      <c r="F71" s="1">
        <f>SUMIF($C$7:$C$59,"M",$F$7:$F$59)</f>
        <v>0</v>
      </c>
    </row>
    <row r="72" spans="3:15" x14ac:dyDescent="0.25">
      <c r="C72" s="1" t="s">
        <v>294</v>
      </c>
      <c r="F72" s="1">
        <f>SUMIF($C$7:$C$59,"S",$F$7:$F$59)</f>
        <v>0</v>
      </c>
    </row>
    <row r="73" spans="3:15" x14ac:dyDescent="0.25">
      <c r="C73" s="1" t="s">
        <v>232</v>
      </c>
      <c r="F73" s="1">
        <f>SUMIF($C$7:$C$59,"D",$F$7:$F$59)</f>
        <v>235</v>
      </c>
    </row>
    <row r="74" spans="3:15" x14ac:dyDescent="0.25">
      <c r="F74" s="36">
        <f>SUM(F64:F73)</f>
        <v>2108</v>
      </c>
    </row>
  </sheetData>
  <mergeCells count="12">
    <mergeCell ref="L2:M2"/>
    <mergeCell ref="D3:E3"/>
    <mergeCell ref="F3:G3"/>
    <mergeCell ref="H3:I3"/>
    <mergeCell ref="J3:K3"/>
    <mergeCell ref="L3:M3"/>
    <mergeCell ref="A1:J1"/>
    <mergeCell ref="C2:C3"/>
    <mergeCell ref="D2:E2"/>
    <mergeCell ref="F2:G2"/>
    <mergeCell ref="H2:I2"/>
    <mergeCell ref="J2:K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85"/>
  <sheetViews>
    <sheetView topLeftCell="A54" workbookViewId="0">
      <selection activeCell="B8" sqref="B8:B72"/>
    </sheetView>
  </sheetViews>
  <sheetFormatPr defaultRowHeight="15" x14ac:dyDescent="0.25"/>
  <cols>
    <col min="1" max="1" width="18.7109375" customWidth="1"/>
    <col min="2" max="2" width="34.42578125" customWidth="1"/>
    <col min="3" max="3" width="12.5703125" style="1" customWidth="1"/>
    <col min="4" max="6" width="9.140625" style="1"/>
  </cols>
  <sheetData>
    <row r="1" spans="1:14" ht="15.75" x14ac:dyDescent="0.25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4" x14ac:dyDescent="0.25">
      <c r="A2" s="3" t="s">
        <v>1</v>
      </c>
      <c r="B2" s="89" t="s">
        <v>165</v>
      </c>
      <c r="C2" s="126" t="s">
        <v>9</v>
      </c>
      <c r="D2" s="114" t="s">
        <v>17</v>
      </c>
      <c r="E2" s="115"/>
      <c r="F2" s="114" t="s">
        <v>50</v>
      </c>
      <c r="G2" s="115"/>
      <c r="H2" s="114" t="s">
        <v>20</v>
      </c>
      <c r="I2" s="115"/>
      <c r="J2" s="114" t="s">
        <v>22</v>
      </c>
      <c r="K2" s="115"/>
      <c r="L2" s="114" t="s">
        <v>24</v>
      </c>
      <c r="M2" s="115"/>
    </row>
    <row r="3" spans="1:14" x14ac:dyDescent="0.25">
      <c r="A3" s="3" t="s">
        <v>3</v>
      </c>
      <c r="B3" s="88" t="s">
        <v>164</v>
      </c>
      <c r="C3" s="127"/>
      <c r="D3" s="114" t="s">
        <v>18</v>
      </c>
      <c r="E3" s="115"/>
      <c r="F3" s="114" t="s">
        <v>19</v>
      </c>
      <c r="G3" s="115"/>
      <c r="H3" s="114" t="s">
        <v>21</v>
      </c>
      <c r="I3" s="115"/>
      <c r="J3" s="114" t="s">
        <v>23</v>
      </c>
      <c r="K3" s="115"/>
      <c r="L3" s="114" t="s">
        <v>60</v>
      </c>
      <c r="M3" s="115"/>
    </row>
    <row r="4" spans="1:14" x14ac:dyDescent="0.25">
      <c r="C4" s="12"/>
    </row>
    <row r="5" spans="1:14" x14ac:dyDescent="0.25">
      <c r="C5" s="12"/>
    </row>
    <row r="6" spans="1:14" ht="30" x14ac:dyDescent="0.25">
      <c r="B6" s="7" t="s">
        <v>5</v>
      </c>
      <c r="C6" s="13" t="s">
        <v>8</v>
      </c>
      <c r="D6" s="7" t="s">
        <v>6</v>
      </c>
      <c r="E6" s="13" t="s">
        <v>121</v>
      </c>
      <c r="F6" s="13" t="s">
        <v>120</v>
      </c>
      <c r="H6" s="7"/>
      <c r="I6" s="7" t="s">
        <v>7</v>
      </c>
      <c r="J6" s="7"/>
    </row>
    <row r="8" spans="1:14" s="40" customFormat="1" x14ac:dyDescent="0.25">
      <c r="B8" s="40" t="s">
        <v>166</v>
      </c>
      <c r="C8" s="41" t="s">
        <v>10</v>
      </c>
      <c r="D8" s="41">
        <v>2</v>
      </c>
      <c r="E8" s="41">
        <v>150</v>
      </c>
      <c r="F8" s="41">
        <f>SUM(D8*E8)</f>
        <v>300</v>
      </c>
      <c r="H8" s="40" t="s">
        <v>152</v>
      </c>
      <c r="J8" s="40" t="s">
        <v>176</v>
      </c>
    </row>
    <row r="9" spans="1:14" s="40" customFormat="1" x14ac:dyDescent="0.25">
      <c r="B9" s="40" t="s">
        <v>167</v>
      </c>
      <c r="C9" s="41" t="s">
        <v>10</v>
      </c>
      <c r="D9" s="41">
        <v>14</v>
      </c>
      <c r="E9" s="41">
        <v>20</v>
      </c>
      <c r="F9" s="41">
        <f>SUM(D9*E9)</f>
        <v>280</v>
      </c>
      <c r="H9" s="40" t="s">
        <v>152</v>
      </c>
    </row>
    <row r="10" spans="1:14" s="40" customFormat="1" x14ac:dyDescent="0.25">
      <c r="B10" s="40" t="s">
        <v>174</v>
      </c>
      <c r="C10" s="41" t="s">
        <v>10</v>
      </c>
      <c r="D10" s="41">
        <v>1</v>
      </c>
      <c r="E10" s="41">
        <v>150</v>
      </c>
      <c r="F10" s="41">
        <f>SUM(D10*E10)</f>
        <v>150</v>
      </c>
      <c r="H10" s="40" t="s">
        <v>86</v>
      </c>
      <c r="J10" s="40" t="s">
        <v>202</v>
      </c>
    </row>
    <row r="11" spans="1:14" s="40" customFormat="1" x14ac:dyDescent="0.25">
      <c r="B11" s="40" t="s">
        <v>25</v>
      </c>
      <c r="C11" s="41" t="s">
        <v>12</v>
      </c>
      <c r="D11" s="41">
        <v>2</v>
      </c>
      <c r="E11" s="41">
        <v>60</v>
      </c>
      <c r="F11" s="41">
        <f>SUM(D11*E11)</f>
        <v>120</v>
      </c>
      <c r="H11" s="39" t="s">
        <v>88</v>
      </c>
      <c r="L11" s="48"/>
      <c r="M11" s="48"/>
      <c r="N11" s="48"/>
    </row>
    <row r="12" spans="1:14" s="40" customFormat="1" x14ac:dyDescent="0.25">
      <c r="B12" s="40" t="s">
        <v>26</v>
      </c>
      <c r="C12" s="41" t="s">
        <v>12</v>
      </c>
      <c r="D12" s="41">
        <v>2</v>
      </c>
      <c r="E12" s="41">
        <v>30</v>
      </c>
      <c r="F12" s="41">
        <f t="shared" ref="F12:F70" si="0">SUM(D12*E12)</f>
        <v>60</v>
      </c>
      <c r="H12" s="39" t="s">
        <v>88</v>
      </c>
      <c r="L12" s="48"/>
      <c r="M12" s="48"/>
      <c r="N12" s="48"/>
    </row>
    <row r="13" spans="1:14" x14ac:dyDescent="0.25">
      <c r="B13" t="s">
        <v>111</v>
      </c>
      <c r="C13" s="1" t="s">
        <v>12</v>
      </c>
      <c r="D13" s="1">
        <v>0</v>
      </c>
      <c r="E13" s="1">
        <v>40</v>
      </c>
      <c r="F13" s="1">
        <f t="shared" si="0"/>
        <v>0</v>
      </c>
      <c r="H13" s="9" t="s">
        <v>175</v>
      </c>
      <c r="L13" s="37"/>
      <c r="M13" s="37"/>
      <c r="N13" s="37"/>
    </row>
    <row r="14" spans="1:14" s="40" customFormat="1" x14ac:dyDescent="0.25">
      <c r="B14" s="40" t="s">
        <v>59</v>
      </c>
      <c r="C14" s="41" t="s">
        <v>58</v>
      </c>
      <c r="D14" s="41">
        <v>2</v>
      </c>
      <c r="E14" s="41">
        <v>30</v>
      </c>
      <c r="F14" s="41">
        <f t="shared" si="0"/>
        <v>60</v>
      </c>
      <c r="H14" s="43"/>
      <c r="L14" s="48"/>
      <c r="M14" s="48"/>
      <c r="N14" s="48"/>
    </row>
    <row r="15" spans="1:14" s="9" customFormat="1" x14ac:dyDescent="0.25">
      <c r="B15" s="9" t="s">
        <v>61</v>
      </c>
      <c r="C15" s="14" t="s">
        <v>12</v>
      </c>
      <c r="D15" s="14">
        <v>2</v>
      </c>
      <c r="E15" s="14"/>
      <c r="F15" s="14">
        <f t="shared" si="0"/>
        <v>0</v>
      </c>
      <c r="H15" s="9" t="s">
        <v>200</v>
      </c>
      <c r="L15" s="37"/>
      <c r="M15" s="37"/>
      <c r="N15" s="37"/>
    </row>
    <row r="16" spans="1:14" s="43" customFormat="1" x14ac:dyDescent="0.25">
      <c r="B16" s="39" t="s">
        <v>54</v>
      </c>
      <c r="C16" s="42" t="s">
        <v>12</v>
      </c>
      <c r="D16" s="42">
        <v>2</v>
      </c>
      <c r="E16" s="42">
        <v>15</v>
      </c>
      <c r="F16" s="41">
        <f t="shared" si="0"/>
        <v>30</v>
      </c>
      <c r="G16" s="39"/>
      <c r="H16" s="45"/>
      <c r="K16" s="45"/>
    </row>
    <row r="17" spans="2:14" s="43" customFormat="1" ht="30" x14ac:dyDescent="0.25">
      <c r="B17" s="44" t="s">
        <v>169</v>
      </c>
      <c r="C17" s="42" t="s">
        <v>12</v>
      </c>
      <c r="D17" s="42">
        <v>1</v>
      </c>
      <c r="E17" s="42">
        <v>15</v>
      </c>
      <c r="F17" s="41">
        <f t="shared" si="0"/>
        <v>15</v>
      </c>
      <c r="G17" s="39"/>
      <c r="H17" s="39"/>
      <c r="K17" s="39"/>
    </row>
    <row r="19" spans="2:14" x14ac:dyDescent="0.25">
      <c r="B19" s="40" t="s">
        <v>173</v>
      </c>
      <c r="H19" s="40" t="s">
        <v>88</v>
      </c>
    </row>
    <row r="20" spans="2:14" s="40" customFormat="1" x14ac:dyDescent="0.25">
      <c r="B20" s="52" t="s">
        <v>194</v>
      </c>
      <c r="C20" s="41" t="s">
        <v>11</v>
      </c>
      <c r="D20" s="41">
        <v>2</v>
      </c>
      <c r="E20" s="42">
        <v>60</v>
      </c>
      <c r="F20" s="41">
        <f t="shared" si="0"/>
        <v>120</v>
      </c>
      <c r="H20" s="40" t="s">
        <v>88</v>
      </c>
    </row>
    <row r="21" spans="2:14" s="40" customFormat="1" x14ac:dyDescent="0.25">
      <c r="B21" s="52" t="s">
        <v>195</v>
      </c>
      <c r="C21" s="41" t="s">
        <v>11</v>
      </c>
      <c r="D21" s="41">
        <v>2</v>
      </c>
      <c r="E21" s="42">
        <v>35</v>
      </c>
      <c r="F21" s="41">
        <f t="shared" si="0"/>
        <v>70</v>
      </c>
      <c r="H21" s="40" t="s">
        <v>88</v>
      </c>
    </row>
    <row r="22" spans="2:14" x14ac:dyDescent="0.25">
      <c r="B22" s="50" t="s">
        <v>32</v>
      </c>
      <c r="C22" s="1" t="s">
        <v>11</v>
      </c>
      <c r="D22" s="1">
        <v>1</v>
      </c>
      <c r="E22" s="15">
        <v>15</v>
      </c>
      <c r="F22" s="1">
        <f t="shared" si="0"/>
        <v>15</v>
      </c>
      <c r="H22" t="s">
        <v>190</v>
      </c>
    </row>
    <row r="23" spans="2:14" x14ac:dyDescent="0.25">
      <c r="B23" s="50" t="s">
        <v>33</v>
      </c>
      <c r="C23" s="1" t="s">
        <v>11</v>
      </c>
      <c r="D23" s="1">
        <v>1</v>
      </c>
      <c r="E23" s="15">
        <v>8</v>
      </c>
      <c r="F23" s="1">
        <f t="shared" si="0"/>
        <v>8</v>
      </c>
      <c r="H23" t="s">
        <v>190</v>
      </c>
    </row>
    <row r="24" spans="2:14" s="40" customFormat="1" x14ac:dyDescent="0.25">
      <c r="B24" s="52" t="s">
        <v>29</v>
      </c>
      <c r="C24" s="41" t="s">
        <v>11</v>
      </c>
      <c r="D24" s="41">
        <v>6</v>
      </c>
      <c r="E24" s="42">
        <v>20</v>
      </c>
      <c r="F24" s="41">
        <f t="shared" si="0"/>
        <v>120</v>
      </c>
      <c r="H24" s="40" t="s">
        <v>88</v>
      </c>
    </row>
    <row r="25" spans="2:14" s="40" customFormat="1" x14ac:dyDescent="0.25">
      <c r="B25" s="52" t="s">
        <v>30</v>
      </c>
      <c r="C25" s="41" t="s">
        <v>11</v>
      </c>
      <c r="D25" s="41">
        <v>14</v>
      </c>
      <c r="E25" s="42">
        <v>12</v>
      </c>
      <c r="F25" s="41">
        <f t="shared" si="0"/>
        <v>168</v>
      </c>
      <c r="H25" s="40" t="s">
        <v>190</v>
      </c>
    </row>
    <row r="26" spans="2:14" s="38" customFormat="1" x14ac:dyDescent="0.25">
      <c r="B26" s="39" t="s">
        <v>96</v>
      </c>
      <c r="C26" s="53" t="s">
        <v>11</v>
      </c>
      <c r="D26" s="53">
        <v>2</v>
      </c>
      <c r="E26" s="53">
        <v>40</v>
      </c>
      <c r="F26" s="53">
        <f t="shared" si="0"/>
        <v>80</v>
      </c>
      <c r="H26" s="39" t="s">
        <v>88</v>
      </c>
    </row>
    <row r="27" spans="2:14" s="38" customFormat="1" x14ac:dyDescent="0.25">
      <c r="B27" s="39" t="s">
        <v>188</v>
      </c>
      <c r="C27" s="53" t="s">
        <v>11</v>
      </c>
      <c r="D27" s="53">
        <v>2</v>
      </c>
      <c r="E27" s="53">
        <v>60</v>
      </c>
      <c r="F27" s="53">
        <f t="shared" si="0"/>
        <v>120</v>
      </c>
      <c r="H27" s="39" t="s">
        <v>88</v>
      </c>
    </row>
    <row r="28" spans="2:14" s="40" customFormat="1" x14ac:dyDescent="0.25">
      <c r="B28" s="40" t="s">
        <v>31</v>
      </c>
      <c r="C28" s="41" t="s">
        <v>11</v>
      </c>
      <c r="D28" s="41">
        <v>0</v>
      </c>
      <c r="E28" s="42">
        <v>6</v>
      </c>
      <c r="F28" s="41">
        <f t="shared" si="0"/>
        <v>0</v>
      </c>
      <c r="H28" s="39" t="s">
        <v>189</v>
      </c>
      <c r="J28" s="43"/>
    </row>
    <row r="29" spans="2:14" s="40" customFormat="1" x14ac:dyDescent="0.25">
      <c r="B29" s="40" t="s">
        <v>36</v>
      </c>
      <c r="C29" s="41" t="s">
        <v>11</v>
      </c>
      <c r="D29" s="41">
        <v>0</v>
      </c>
      <c r="E29" s="42">
        <v>6</v>
      </c>
      <c r="F29" s="41">
        <f t="shared" si="0"/>
        <v>0</v>
      </c>
      <c r="H29" s="39" t="s">
        <v>189</v>
      </c>
      <c r="J29" s="43"/>
      <c r="M29" s="48"/>
      <c r="N29" s="48"/>
    </row>
    <row r="30" spans="2:14" s="40" customFormat="1" x14ac:dyDescent="0.25">
      <c r="B30" s="40" t="s">
        <v>37</v>
      </c>
      <c r="C30" s="41" t="s">
        <v>11</v>
      </c>
      <c r="D30" s="41">
        <v>0</v>
      </c>
      <c r="E30" s="42">
        <v>6</v>
      </c>
      <c r="F30" s="41">
        <f t="shared" si="0"/>
        <v>0</v>
      </c>
      <c r="H30" s="39" t="s">
        <v>189</v>
      </c>
      <c r="J30" s="43"/>
      <c r="M30" s="48"/>
      <c r="N30" s="48"/>
    </row>
    <row r="31" spans="2:14" s="43" customFormat="1" x14ac:dyDescent="0.25">
      <c r="B31" s="43" t="s">
        <v>192</v>
      </c>
      <c r="C31" s="47" t="s">
        <v>11</v>
      </c>
      <c r="D31" s="47">
        <v>2</v>
      </c>
      <c r="E31" s="47">
        <v>12</v>
      </c>
      <c r="F31" s="47">
        <f t="shared" si="0"/>
        <v>24</v>
      </c>
      <c r="H31" s="43" t="s">
        <v>88</v>
      </c>
      <c r="J31" s="43" t="s">
        <v>193</v>
      </c>
      <c r="M31" s="48"/>
      <c r="N31" s="48"/>
    </row>
    <row r="32" spans="2:14" s="40" customFormat="1" x14ac:dyDescent="0.25">
      <c r="B32" s="40" t="s">
        <v>39</v>
      </c>
      <c r="C32" s="41" t="s">
        <v>11</v>
      </c>
      <c r="D32" s="41">
        <v>2</v>
      </c>
      <c r="E32" s="42">
        <v>10</v>
      </c>
      <c r="F32" s="41">
        <f t="shared" si="0"/>
        <v>20</v>
      </c>
      <c r="H32" s="39" t="s">
        <v>88</v>
      </c>
      <c r="M32" s="48"/>
      <c r="N32" s="48"/>
    </row>
    <row r="33" spans="2:14" s="40" customFormat="1" x14ac:dyDescent="0.25">
      <c r="B33" s="40" t="s">
        <v>191</v>
      </c>
      <c r="C33" s="41" t="s">
        <v>11</v>
      </c>
      <c r="D33" s="41">
        <v>2</v>
      </c>
      <c r="E33" s="42">
        <v>15</v>
      </c>
      <c r="F33" s="41">
        <f t="shared" si="0"/>
        <v>30</v>
      </c>
      <c r="H33" s="39" t="s">
        <v>88</v>
      </c>
      <c r="M33" s="48"/>
      <c r="N33" s="48"/>
    </row>
    <row r="34" spans="2:14" x14ac:dyDescent="0.25">
      <c r="M34" s="37"/>
      <c r="N34" s="37"/>
    </row>
    <row r="35" spans="2:14" x14ac:dyDescent="0.25">
      <c r="B35" s="40" t="s">
        <v>168</v>
      </c>
      <c r="C35" s="1" t="s">
        <v>16</v>
      </c>
      <c r="D35" s="1">
        <v>5</v>
      </c>
      <c r="E35" s="42">
        <v>60</v>
      </c>
      <c r="F35" s="41">
        <f t="shared" si="0"/>
        <v>300</v>
      </c>
      <c r="H35" t="s">
        <v>86</v>
      </c>
      <c r="M35" s="37"/>
      <c r="N35" s="37"/>
    </row>
    <row r="36" spans="2:14" x14ac:dyDescent="0.25">
      <c r="B36" s="40" t="s">
        <v>197</v>
      </c>
      <c r="C36" s="1" t="s">
        <v>16</v>
      </c>
      <c r="D36" s="1">
        <v>1</v>
      </c>
      <c r="E36" s="42">
        <v>50</v>
      </c>
      <c r="F36" s="41">
        <f t="shared" si="0"/>
        <v>50</v>
      </c>
      <c r="H36" s="40" t="s">
        <v>196</v>
      </c>
    </row>
    <row r="37" spans="2:14" s="40" customFormat="1" x14ac:dyDescent="0.25">
      <c r="B37" s="40" t="s">
        <v>171</v>
      </c>
      <c r="C37" s="41" t="s">
        <v>16</v>
      </c>
      <c r="D37" s="41">
        <v>1</v>
      </c>
      <c r="E37" s="42">
        <v>15</v>
      </c>
      <c r="F37" s="41">
        <f t="shared" si="0"/>
        <v>15</v>
      </c>
    </row>
    <row r="38" spans="2:14" s="43" customFormat="1" x14ac:dyDescent="0.25">
      <c r="B38" s="39" t="s">
        <v>94</v>
      </c>
      <c r="C38" s="42" t="s">
        <v>16</v>
      </c>
      <c r="D38" s="42">
        <v>2</v>
      </c>
      <c r="E38" s="42">
        <v>90</v>
      </c>
      <c r="F38" s="42">
        <f t="shared" si="0"/>
        <v>180</v>
      </c>
      <c r="H38" s="10" t="s">
        <v>86</v>
      </c>
      <c r="I38" s="45"/>
      <c r="N38" s="43" t="s">
        <v>106</v>
      </c>
    </row>
    <row r="39" spans="2:14" s="40" customFormat="1" x14ac:dyDescent="0.25">
      <c r="B39" s="40" t="s">
        <v>178</v>
      </c>
      <c r="C39" s="41" t="s">
        <v>16</v>
      </c>
      <c r="D39" s="41">
        <v>1</v>
      </c>
      <c r="E39" s="42">
        <v>25</v>
      </c>
      <c r="F39" s="41">
        <f t="shared" si="0"/>
        <v>25</v>
      </c>
      <c r="H39" s="39" t="s">
        <v>86</v>
      </c>
      <c r="I39" s="40" t="s">
        <v>179</v>
      </c>
    </row>
    <row r="40" spans="2:14" s="40" customFormat="1" x14ac:dyDescent="0.25">
      <c r="B40" s="40" t="s">
        <v>53</v>
      </c>
      <c r="C40" s="41" t="s">
        <v>16</v>
      </c>
      <c r="D40" s="41">
        <v>2</v>
      </c>
      <c r="E40" s="42">
        <v>25</v>
      </c>
      <c r="F40" s="41">
        <f t="shared" si="0"/>
        <v>50</v>
      </c>
      <c r="H40" s="40" t="s">
        <v>198</v>
      </c>
    </row>
    <row r="41" spans="2:14" s="40" customFormat="1" x14ac:dyDescent="0.25">
      <c r="B41" s="40" t="s">
        <v>34</v>
      </c>
      <c r="C41" s="41" t="s">
        <v>16</v>
      </c>
      <c r="D41" s="41">
        <v>1</v>
      </c>
      <c r="E41" s="42">
        <v>8</v>
      </c>
      <c r="F41" s="41">
        <f t="shared" si="0"/>
        <v>8</v>
      </c>
    </row>
    <row r="42" spans="2:14" s="40" customFormat="1" ht="30" x14ac:dyDescent="0.25">
      <c r="B42" s="46" t="s">
        <v>35</v>
      </c>
      <c r="C42" s="41" t="s">
        <v>16</v>
      </c>
      <c r="D42" s="41">
        <v>1</v>
      </c>
      <c r="E42" s="42">
        <v>30</v>
      </c>
      <c r="F42" s="41">
        <f t="shared" si="0"/>
        <v>30</v>
      </c>
      <c r="H42" s="40" t="s">
        <v>84</v>
      </c>
    </row>
    <row r="45" spans="2:14" ht="30" x14ac:dyDescent="0.25">
      <c r="B45" s="8" t="s">
        <v>66</v>
      </c>
      <c r="C45" s="1" t="s">
        <v>14</v>
      </c>
      <c r="D45" s="1">
        <v>2</v>
      </c>
      <c r="E45" s="15">
        <v>12</v>
      </c>
      <c r="F45" s="1">
        <f t="shared" si="0"/>
        <v>24</v>
      </c>
      <c r="H45" t="s">
        <v>86</v>
      </c>
    </row>
    <row r="46" spans="2:14" ht="30" x14ac:dyDescent="0.25">
      <c r="B46" s="8" t="s">
        <v>67</v>
      </c>
      <c r="C46" s="1" t="s">
        <v>14</v>
      </c>
      <c r="D46" s="1">
        <v>2</v>
      </c>
      <c r="E46" s="15">
        <v>12</v>
      </c>
      <c r="F46" s="1">
        <f t="shared" si="0"/>
        <v>24</v>
      </c>
      <c r="H46" t="s">
        <v>86</v>
      </c>
    </row>
    <row r="47" spans="2:14" x14ac:dyDescent="0.25">
      <c r="B47" s="46" t="s">
        <v>172</v>
      </c>
      <c r="E47" s="15"/>
      <c r="H47" t="s">
        <v>86</v>
      </c>
    </row>
    <row r="48" spans="2:14" s="40" customFormat="1" x14ac:dyDescent="0.25">
      <c r="B48" s="52" t="s">
        <v>170</v>
      </c>
      <c r="C48" s="41" t="s">
        <v>14</v>
      </c>
      <c r="D48" s="41">
        <v>2</v>
      </c>
      <c r="E48" s="42">
        <v>25</v>
      </c>
      <c r="F48" s="41">
        <f t="shared" si="0"/>
        <v>50</v>
      </c>
      <c r="H48" s="40" t="s">
        <v>187</v>
      </c>
    </row>
    <row r="49" spans="2:11" x14ac:dyDescent="0.25">
      <c r="B49" s="50" t="s">
        <v>41</v>
      </c>
      <c r="C49" s="1" t="s">
        <v>14</v>
      </c>
      <c r="D49" s="1">
        <v>1</v>
      </c>
      <c r="E49" s="15">
        <v>8</v>
      </c>
      <c r="F49" s="1">
        <f t="shared" si="0"/>
        <v>8</v>
      </c>
      <c r="H49" t="s">
        <v>187</v>
      </c>
    </row>
    <row r="50" spans="2:11" s="39" customFormat="1" x14ac:dyDescent="0.25">
      <c r="B50" s="55" t="s">
        <v>183</v>
      </c>
      <c r="C50" s="42" t="s">
        <v>14</v>
      </c>
      <c r="D50" s="42">
        <v>1</v>
      </c>
      <c r="E50" s="42">
        <v>12</v>
      </c>
      <c r="F50" s="42">
        <f t="shared" si="0"/>
        <v>12</v>
      </c>
      <c r="H50" s="39" t="s">
        <v>86</v>
      </c>
    </row>
    <row r="51" spans="2:11" s="40" customFormat="1" x14ac:dyDescent="0.25">
      <c r="B51" s="52" t="s">
        <v>181</v>
      </c>
      <c r="C51" s="41" t="s">
        <v>14</v>
      </c>
      <c r="D51" s="41">
        <v>1</v>
      </c>
      <c r="E51" s="41">
        <v>50</v>
      </c>
      <c r="F51" s="41">
        <f t="shared" si="0"/>
        <v>50</v>
      </c>
      <c r="H51" s="40" t="s">
        <v>86</v>
      </c>
    </row>
    <row r="52" spans="2:11" s="40" customFormat="1" x14ac:dyDescent="0.25">
      <c r="B52" s="52" t="s">
        <v>182</v>
      </c>
      <c r="C52" s="41" t="s">
        <v>14</v>
      </c>
      <c r="D52" s="41">
        <v>1</v>
      </c>
      <c r="E52" s="41">
        <v>35</v>
      </c>
      <c r="F52" s="41">
        <f t="shared" si="0"/>
        <v>35</v>
      </c>
      <c r="H52" s="40" t="s">
        <v>86</v>
      </c>
    </row>
    <row r="53" spans="2:11" s="38" customFormat="1" x14ac:dyDescent="0.25">
      <c r="B53" s="39" t="s">
        <v>184</v>
      </c>
      <c r="C53" s="53" t="s">
        <v>14</v>
      </c>
      <c r="D53" s="53">
        <v>1</v>
      </c>
      <c r="E53" s="53">
        <v>25</v>
      </c>
      <c r="F53" s="53">
        <f>SUM(D53*E53)</f>
        <v>25</v>
      </c>
      <c r="H53" s="39" t="s">
        <v>88</v>
      </c>
    </row>
    <row r="55" spans="2:11" s="40" customFormat="1" x14ac:dyDescent="0.25">
      <c r="B55" s="40" t="s">
        <v>47</v>
      </c>
      <c r="C55" s="41" t="s">
        <v>15</v>
      </c>
      <c r="D55" s="41">
        <v>2</v>
      </c>
      <c r="E55" s="41">
        <v>18</v>
      </c>
      <c r="F55" s="41">
        <f t="shared" si="0"/>
        <v>36</v>
      </c>
      <c r="H55" s="40" t="s">
        <v>86</v>
      </c>
      <c r="J55" s="48"/>
      <c r="K55" s="48"/>
    </row>
    <row r="56" spans="2:11" x14ac:dyDescent="0.25">
      <c r="B56" s="40" t="s">
        <v>185</v>
      </c>
      <c r="C56" s="1" t="s">
        <v>15</v>
      </c>
      <c r="D56" s="41" t="s">
        <v>201</v>
      </c>
      <c r="H56" t="s">
        <v>86</v>
      </c>
      <c r="I56" s="40"/>
      <c r="J56" s="37"/>
      <c r="K56" s="37"/>
    </row>
    <row r="57" spans="2:11" x14ac:dyDescent="0.25">
      <c r="B57" s="40" t="s">
        <v>180</v>
      </c>
      <c r="C57" s="1" t="s">
        <v>15</v>
      </c>
      <c r="D57" s="1">
        <v>1</v>
      </c>
      <c r="E57" s="1">
        <v>35</v>
      </c>
      <c r="F57" s="14">
        <f t="shared" si="0"/>
        <v>35</v>
      </c>
      <c r="H57" t="s">
        <v>86</v>
      </c>
      <c r="I57" s="40"/>
      <c r="J57" s="37"/>
      <c r="K57" s="37"/>
    </row>
    <row r="58" spans="2:11" s="9" customFormat="1" x14ac:dyDescent="0.25">
      <c r="B58" s="49" t="s">
        <v>186</v>
      </c>
      <c r="C58" s="14" t="s">
        <v>15</v>
      </c>
      <c r="D58" s="14">
        <v>1</v>
      </c>
      <c r="E58" s="14">
        <v>25</v>
      </c>
      <c r="F58" s="14">
        <f t="shared" si="0"/>
        <v>25</v>
      </c>
      <c r="H58" t="s">
        <v>86</v>
      </c>
      <c r="J58" s="37"/>
      <c r="K58" s="37"/>
    </row>
    <row r="59" spans="2:11" x14ac:dyDescent="0.25">
      <c r="B59" s="50" t="s">
        <v>43</v>
      </c>
      <c r="C59" s="1" t="s">
        <v>15</v>
      </c>
      <c r="D59" s="1">
        <v>1</v>
      </c>
      <c r="E59" s="1">
        <v>6</v>
      </c>
      <c r="F59" s="1">
        <f t="shared" si="0"/>
        <v>6</v>
      </c>
      <c r="H59" t="s">
        <v>86</v>
      </c>
      <c r="J59" s="37"/>
      <c r="K59" s="37"/>
    </row>
    <row r="60" spans="2:11" ht="30" x14ac:dyDescent="0.25">
      <c r="B60" s="51" t="s">
        <v>45</v>
      </c>
      <c r="C60" s="1" t="s">
        <v>15</v>
      </c>
      <c r="D60" s="1">
        <v>1</v>
      </c>
      <c r="E60" s="1">
        <v>25</v>
      </c>
      <c r="F60" s="1">
        <f t="shared" si="0"/>
        <v>25</v>
      </c>
      <c r="H60" t="s">
        <v>86</v>
      </c>
      <c r="J60" s="37"/>
      <c r="K60" s="37"/>
    </row>
    <row r="61" spans="2:11" x14ac:dyDescent="0.25">
      <c r="B61" s="50" t="s">
        <v>46</v>
      </c>
      <c r="C61" s="1" t="s">
        <v>15</v>
      </c>
      <c r="D61" s="1">
        <v>1</v>
      </c>
      <c r="E61" s="1">
        <v>25</v>
      </c>
      <c r="F61" s="1">
        <f t="shared" si="0"/>
        <v>25</v>
      </c>
      <c r="H61" t="s">
        <v>86</v>
      </c>
      <c r="J61" s="37"/>
      <c r="K61" s="37"/>
    </row>
    <row r="62" spans="2:11" x14ac:dyDescent="0.25">
      <c r="B62" s="50" t="s">
        <v>49</v>
      </c>
      <c r="C62" s="1" t="s">
        <v>15</v>
      </c>
      <c r="D62" s="1">
        <v>1</v>
      </c>
      <c r="E62" s="1">
        <v>5</v>
      </c>
      <c r="F62" s="1">
        <f t="shared" si="0"/>
        <v>5</v>
      </c>
      <c r="H62" t="s">
        <v>86</v>
      </c>
      <c r="J62" s="37"/>
      <c r="K62" s="37"/>
    </row>
    <row r="64" spans="2:11" x14ac:dyDescent="0.25">
      <c r="B64" t="s">
        <v>70</v>
      </c>
      <c r="C64" s="1" t="s">
        <v>14</v>
      </c>
      <c r="D64" s="1">
        <v>1</v>
      </c>
      <c r="E64" s="15">
        <v>15</v>
      </c>
      <c r="F64" s="1">
        <f>SUM(D64*E64)</f>
        <v>15</v>
      </c>
      <c r="H64" t="s">
        <v>86</v>
      </c>
    </row>
    <row r="65" spans="2:15" x14ac:dyDescent="0.25">
      <c r="B65" t="s">
        <v>71</v>
      </c>
      <c r="C65" s="1" t="s">
        <v>14</v>
      </c>
      <c r="D65" s="1">
        <v>1</v>
      </c>
      <c r="E65" s="15">
        <v>5</v>
      </c>
      <c r="F65" s="1">
        <f>SUM(D65*E65)</f>
        <v>5</v>
      </c>
      <c r="H65" t="s">
        <v>86</v>
      </c>
    </row>
    <row r="66" spans="2:15" x14ac:dyDescent="0.25">
      <c r="B66" t="s">
        <v>78</v>
      </c>
      <c r="C66" s="1" t="s">
        <v>13</v>
      </c>
      <c r="D66" s="1">
        <v>1</v>
      </c>
      <c r="E66" s="1">
        <v>20</v>
      </c>
      <c r="F66" s="1">
        <f t="shared" si="0"/>
        <v>20</v>
      </c>
      <c r="H66" t="s">
        <v>86</v>
      </c>
    </row>
    <row r="67" spans="2:15" x14ac:dyDescent="0.25">
      <c r="B67" t="s">
        <v>79</v>
      </c>
      <c r="C67" s="1" t="s">
        <v>13</v>
      </c>
      <c r="D67" s="1">
        <v>1</v>
      </c>
      <c r="E67" s="1">
        <v>8</v>
      </c>
      <c r="F67" s="1">
        <f t="shared" si="0"/>
        <v>8</v>
      </c>
      <c r="H67" t="s">
        <v>86</v>
      </c>
    </row>
    <row r="68" spans="2:15" s="9" customFormat="1" x14ac:dyDescent="0.25">
      <c r="B68" s="9" t="s">
        <v>80</v>
      </c>
      <c r="C68" s="14" t="s">
        <v>13</v>
      </c>
      <c r="D68" s="14">
        <v>1</v>
      </c>
      <c r="E68" s="14">
        <v>15</v>
      </c>
      <c r="F68" s="14">
        <f t="shared" si="0"/>
        <v>15</v>
      </c>
    </row>
    <row r="69" spans="2:15" s="43" customFormat="1" x14ac:dyDescent="0.25">
      <c r="B69" s="43" t="s">
        <v>118</v>
      </c>
      <c r="C69" s="47" t="s">
        <v>13</v>
      </c>
      <c r="D69" s="47">
        <v>2</v>
      </c>
      <c r="E69" s="47">
        <v>30</v>
      </c>
      <c r="F69" s="47">
        <f t="shared" si="0"/>
        <v>60</v>
      </c>
      <c r="H69" s="43" t="s">
        <v>177</v>
      </c>
    </row>
    <row r="70" spans="2:15" x14ac:dyDescent="0.25">
      <c r="B70" s="40" t="s">
        <v>199</v>
      </c>
      <c r="C70" s="1" t="s">
        <v>13</v>
      </c>
      <c r="D70" s="1">
        <v>1</v>
      </c>
      <c r="E70" s="1">
        <v>25</v>
      </c>
      <c r="F70" s="1">
        <f t="shared" si="0"/>
        <v>25</v>
      </c>
      <c r="H70" s="40" t="s">
        <v>88</v>
      </c>
    </row>
    <row r="72" spans="2:15" x14ac:dyDescent="0.25">
      <c r="B72" s="16" t="s">
        <v>107</v>
      </c>
      <c r="D72" s="29">
        <v>0</v>
      </c>
      <c r="E72" s="29">
        <v>0</v>
      </c>
      <c r="F72" s="29">
        <v>0</v>
      </c>
    </row>
    <row r="73" spans="2:15" ht="16.5" thickBot="1" x14ac:dyDescent="0.3">
      <c r="C73" s="30"/>
      <c r="D73" s="31" t="s">
        <v>83</v>
      </c>
      <c r="E73" s="30"/>
      <c r="F73" s="32">
        <f>SUM(F8:F72)</f>
        <v>2981</v>
      </c>
    </row>
    <row r="74" spans="2:15" x14ac:dyDescent="0.25">
      <c r="I74" s="28" t="s">
        <v>123</v>
      </c>
      <c r="J74" s="17" t="s">
        <v>205</v>
      </c>
      <c r="K74" s="18"/>
      <c r="L74" s="18"/>
      <c r="M74" s="18"/>
      <c r="N74" s="18"/>
      <c r="O74" s="19"/>
    </row>
    <row r="75" spans="2:15" x14ac:dyDescent="0.25">
      <c r="C75" s="1" t="s">
        <v>10</v>
      </c>
      <c r="F75" s="1">
        <f>SUMIF($C$7:$C$70,"I",$F$7:$F$70)</f>
        <v>730</v>
      </c>
      <c r="I75" s="20"/>
      <c r="J75" s="21" t="s">
        <v>203</v>
      </c>
      <c r="K75" s="22"/>
      <c r="L75" s="22"/>
      <c r="M75" s="22"/>
      <c r="N75" s="22"/>
      <c r="O75" s="23"/>
    </row>
    <row r="76" spans="2:15" ht="15.75" thickBot="1" x14ac:dyDescent="0.3">
      <c r="C76" s="1" t="s">
        <v>12</v>
      </c>
      <c r="F76" s="1">
        <f>SUMIF($C$7:$C$70,"F",$F$7:$F$70)</f>
        <v>225</v>
      </c>
      <c r="I76" s="24"/>
      <c r="J76" s="25" t="s">
        <v>204</v>
      </c>
      <c r="K76" s="26"/>
      <c r="L76" s="26"/>
      <c r="M76" s="26" t="s">
        <v>206</v>
      </c>
      <c r="N76" s="26"/>
      <c r="O76" s="27"/>
    </row>
    <row r="77" spans="2:15" x14ac:dyDescent="0.25">
      <c r="C77" s="1" t="s">
        <v>11</v>
      </c>
      <c r="F77" s="1">
        <f>SUMIF($C$7:$C$70,"N",$F$7:$F$70)</f>
        <v>775</v>
      </c>
    </row>
    <row r="78" spans="2:15" x14ac:dyDescent="0.25">
      <c r="C78" s="1" t="s">
        <v>58</v>
      </c>
      <c r="F78" s="1">
        <f>SUMIF($C$7:$C$70,"A",$F$7:$F$70)</f>
        <v>60</v>
      </c>
    </row>
    <row r="79" spans="2:15" x14ac:dyDescent="0.25">
      <c r="C79" s="1" t="s">
        <v>16</v>
      </c>
      <c r="F79" s="1">
        <f>SUMIF($C$7:$C$70,"DI",$F$7:$F$70)</f>
        <v>658</v>
      </c>
    </row>
    <row r="80" spans="2:15" x14ac:dyDescent="0.25">
      <c r="C80" s="1" t="s">
        <v>15</v>
      </c>
      <c r="F80" s="1">
        <f>SUMIF($C$7:$C$70,"SV",$F$7:$F$70)</f>
        <v>157</v>
      </c>
    </row>
    <row r="81" spans="3:6" x14ac:dyDescent="0.25">
      <c r="C81" s="1" t="s">
        <v>14</v>
      </c>
      <c r="F81" s="1">
        <f>SUMIF($C$7:$C$70,"C",$F$7:$F$70)</f>
        <v>248</v>
      </c>
    </row>
    <row r="82" spans="3:6" x14ac:dyDescent="0.25">
      <c r="C82" s="1" t="s">
        <v>160</v>
      </c>
      <c r="F82" s="1">
        <f>SUMIF($C$7:$C$70,"M",$F$7:$F$70)</f>
        <v>0</v>
      </c>
    </row>
    <row r="83" spans="3:6" x14ac:dyDescent="0.25">
      <c r="C83" s="1" t="s">
        <v>294</v>
      </c>
      <c r="F83" s="1">
        <f>SUMIF($C$7:$C$70,"S",$F$7:$F$70)</f>
        <v>0</v>
      </c>
    </row>
    <row r="84" spans="3:6" x14ac:dyDescent="0.25">
      <c r="C84" s="1" t="s">
        <v>232</v>
      </c>
      <c r="F84" s="1">
        <f>SUMIF($C$7:$C$70,"D",$F$7:$F$70)</f>
        <v>128</v>
      </c>
    </row>
    <row r="85" spans="3:6" x14ac:dyDescent="0.25">
      <c r="F85" s="36">
        <f>SUM(F75:F84)</f>
        <v>2981</v>
      </c>
    </row>
  </sheetData>
  <mergeCells count="12">
    <mergeCell ref="A1:J1"/>
    <mergeCell ref="C2:C3"/>
    <mergeCell ref="D2:E2"/>
    <mergeCell ref="F2:G2"/>
    <mergeCell ref="H2:I2"/>
    <mergeCell ref="J2:K2"/>
    <mergeCell ref="L2:M2"/>
    <mergeCell ref="D3:E3"/>
    <mergeCell ref="F3:G3"/>
    <mergeCell ref="H3:I3"/>
    <mergeCell ref="J3:K3"/>
    <mergeCell ref="L3:M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48"/>
  <sheetViews>
    <sheetView workbookViewId="0">
      <selection activeCell="B8" sqref="B8:B34"/>
    </sheetView>
  </sheetViews>
  <sheetFormatPr defaultRowHeight="15" x14ac:dyDescent="0.25"/>
  <cols>
    <col min="1" max="1" width="19" customWidth="1"/>
    <col min="2" max="2" width="25.42578125" customWidth="1"/>
    <col min="3" max="3" width="13.5703125" style="1" customWidth="1"/>
    <col min="5" max="5" width="9.140625" style="1"/>
  </cols>
  <sheetData>
    <row r="1" spans="1:13" ht="15.75" x14ac:dyDescent="0.25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</row>
    <row r="2" spans="1:13" s="56" customFormat="1" ht="30" x14ac:dyDescent="0.25">
      <c r="A2" s="57" t="s">
        <v>1</v>
      </c>
      <c r="B2" s="109" t="s">
        <v>207</v>
      </c>
      <c r="C2" s="58" t="s">
        <v>9</v>
      </c>
      <c r="D2" s="132" t="s">
        <v>17</v>
      </c>
      <c r="E2" s="132"/>
      <c r="F2" s="132" t="s">
        <v>50</v>
      </c>
      <c r="G2" s="132"/>
      <c r="H2" s="132" t="s">
        <v>20</v>
      </c>
      <c r="I2" s="132"/>
      <c r="J2" s="132" t="s">
        <v>22</v>
      </c>
      <c r="K2" s="132"/>
      <c r="L2" s="132" t="s">
        <v>24</v>
      </c>
      <c r="M2" s="132"/>
    </row>
    <row r="3" spans="1:13" x14ac:dyDescent="0.25">
      <c r="A3" s="59" t="s">
        <v>3</v>
      </c>
      <c r="B3" s="110" t="s">
        <v>208</v>
      </c>
      <c r="C3" s="6"/>
      <c r="D3" s="133" t="s">
        <v>18</v>
      </c>
      <c r="E3" s="133"/>
      <c r="F3" s="133" t="s">
        <v>19</v>
      </c>
      <c r="G3" s="133"/>
      <c r="H3" s="133" t="s">
        <v>21</v>
      </c>
      <c r="I3" s="133"/>
      <c r="J3" s="133" t="s">
        <v>23</v>
      </c>
      <c r="K3" s="133"/>
      <c r="L3" s="133" t="s">
        <v>60</v>
      </c>
      <c r="M3" s="133"/>
    </row>
    <row r="4" spans="1:13" x14ac:dyDescent="0.25">
      <c r="D4" s="1"/>
      <c r="F4" s="1"/>
      <c r="G4" s="1"/>
    </row>
    <row r="5" spans="1:13" s="60" customFormat="1" ht="30" x14ac:dyDescent="0.25">
      <c r="B5" s="60" t="s">
        <v>5</v>
      </c>
      <c r="D5" s="60" t="s">
        <v>6</v>
      </c>
      <c r="E5" s="58" t="s">
        <v>121</v>
      </c>
      <c r="F5" s="58" t="s">
        <v>120</v>
      </c>
      <c r="I5" s="60" t="s">
        <v>7</v>
      </c>
    </row>
    <row r="6" spans="1:13" x14ac:dyDescent="0.25">
      <c r="D6" s="1"/>
      <c r="F6" s="1"/>
      <c r="G6" s="1"/>
    </row>
    <row r="7" spans="1:13" ht="28.5" customHeight="1" x14ac:dyDescent="0.25">
      <c r="B7" s="64" t="s">
        <v>214</v>
      </c>
      <c r="D7" s="1"/>
      <c r="F7" s="1"/>
      <c r="G7" s="1"/>
      <c r="H7" t="s">
        <v>223</v>
      </c>
    </row>
    <row r="8" spans="1:13" x14ac:dyDescent="0.25">
      <c r="B8" s="61" t="s">
        <v>209</v>
      </c>
      <c r="C8" s="1" t="s">
        <v>12</v>
      </c>
      <c r="D8" s="1">
        <v>2</v>
      </c>
      <c r="E8" s="1">
        <v>35</v>
      </c>
      <c r="F8" s="1">
        <f>SUM(D8*E8)</f>
        <v>70</v>
      </c>
      <c r="G8" s="1"/>
      <c r="H8" t="s">
        <v>223</v>
      </c>
    </row>
    <row r="9" spans="1:13" x14ac:dyDescent="0.25">
      <c r="B9" s="61" t="s">
        <v>210</v>
      </c>
      <c r="C9" s="1" t="s">
        <v>16</v>
      </c>
      <c r="D9" s="1">
        <v>5</v>
      </c>
      <c r="E9" s="1">
        <v>45</v>
      </c>
      <c r="F9" s="1">
        <f t="shared" ref="F9:F34" si="0">SUM(D9*E9)</f>
        <v>225</v>
      </c>
      <c r="G9" s="1"/>
      <c r="H9" t="s">
        <v>223</v>
      </c>
      <c r="I9" s="68" t="s">
        <v>226</v>
      </c>
    </row>
    <row r="10" spans="1:13" x14ac:dyDescent="0.25">
      <c r="B10" s="61" t="s">
        <v>240</v>
      </c>
      <c r="C10" s="1" t="s">
        <v>16</v>
      </c>
      <c r="D10" s="1">
        <v>3</v>
      </c>
      <c r="E10" s="1">
        <v>30</v>
      </c>
      <c r="F10" s="1">
        <f t="shared" si="0"/>
        <v>90</v>
      </c>
      <c r="G10" s="1"/>
      <c r="H10" t="s">
        <v>223</v>
      </c>
      <c r="I10" s="68"/>
    </row>
    <row r="11" spans="1:13" x14ac:dyDescent="0.25">
      <c r="B11" s="61" t="s">
        <v>211</v>
      </c>
      <c r="C11" s="1" t="s">
        <v>12</v>
      </c>
      <c r="D11" s="1">
        <v>2</v>
      </c>
      <c r="E11" s="1">
        <v>25</v>
      </c>
      <c r="F11" s="1">
        <f t="shared" si="0"/>
        <v>50</v>
      </c>
      <c r="G11" s="1"/>
      <c r="H11" t="s">
        <v>223</v>
      </c>
    </row>
    <row r="12" spans="1:13" x14ac:dyDescent="0.25">
      <c r="B12" s="61" t="s">
        <v>212</v>
      </c>
      <c r="C12" s="65" t="s">
        <v>201</v>
      </c>
      <c r="D12" s="1"/>
      <c r="F12" s="1">
        <f t="shared" si="0"/>
        <v>0</v>
      </c>
      <c r="G12" s="1"/>
      <c r="H12" t="s">
        <v>223</v>
      </c>
    </row>
    <row r="13" spans="1:13" x14ac:dyDescent="0.25">
      <c r="B13" s="61" t="s">
        <v>219</v>
      </c>
      <c r="C13" s="65"/>
      <c r="D13" s="1"/>
      <c r="F13" s="1">
        <f t="shared" si="0"/>
        <v>0</v>
      </c>
      <c r="G13" s="1"/>
      <c r="H13" t="s">
        <v>223</v>
      </c>
    </row>
    <row r="14" spans="1:13" x14ac:dyDescent="0.25">
      <c r="B14" s="61" t="s">
        <v>213</v>
      </c>
      <c r="C14" s="1" t="s">
        <v>11</v>
      </c>
      <c r="D14" s="1">
        <v>2</v>
      </c>
      <c r="E14" s="1">
        <v>20</v>
      </c>
      <c r="F14" s="1">
        <f t="shared" si="0"/>
        <v>40</v>
      </c>
      <c r="G14" s="1"/>
      <c r="H14" t="s">
        <v>223</v>
      </c>
    </row>
    <row r="15" spans="1:13" x14ac:dyDescent="0.25">
      <c r="B15" s="61" t="s">
        <v>215</v>
      </c>
      <c r="C15" s="1" t="s">
        <v>15</v>
      </c>
      <c r="D15" s="1">
        <v>1</v>
      </c>
      <c r="E15" s="1">
        <v>18</v>
      </c>
      <c r="F15" s="1">
        <f t="shared" si="0"/>
        <v>18</v>
      </c>
      <c r="G15" s="1"/>
      <c r="H15" t="s">
        <v>223</v>
      </c>
    </row>
    <row r="16" spans="1:13" x14ac:dyDescent="0.25">
      <c r="B16" s="61" t="s">
        <v>216</v>
      </c>
      <c r="C16" s="1" t="s">
        <v>11</v>
      </c>
      <c r="D16" s="1">
        <v>4</v>
      </c>
      <c r="E16" s="1">
        <v>25</v>
      </c>
      <c r="F16" s="1">
        <f t="shared" si="0"/>
        <v>100</v>
      </c>
      <c r="G16" s="1"/>
      <c r="H16" t="s">
        <v>223</v>
      </c>
      <c r="I16" s="68" t="s">
        <v>224</v>
      </c>
    </row>
    <row r="17" spans="2:8" x14ac:dyDescent="0.25">
      <c r="B17" s="61" t="s">
        <v>217</v>
      </c>
      <c r="C17" s="1" t="s">
        <v>15</v>
      </c>
      <c r="D17" s="1">
        <v>1</v>
      </c>
      <c r="E17" s="1">
        <v>18</v>
      </c>
      <c r="F17" s="1">
        <f t="shared" si="0"/>
        <v>18</v>
      </c>
      <c r="G17" s="1"/>
      <c r="H17" t="s">
        <v>223</v>
      </c>
    </row>
    <row r="18" spans="2:8" x14ac:dyDescent="0.25">
      <c r="B18" s="61" t="s">
        <v>218</v>
      </c>
      <c r="C18" s="1" t="s">
        <v>15</v>
      </c>
      <c r="D18" s="1">
        <v>1</v>
      </c>
      <c r="E18" s="1">
        <v>18</v>
      </c>
      <c r="F18" s="1">
        <f t="shared" si="0"/>
        <v>18</v>
      </c>
      <c r="G18" s="1"/>
      <c r="H18" t="s">
        <v>223</v>
      </c>
    </row>
    <row r="19" spans="2:8" x14ac:dyDescent="0.25">
      <c r="B19" s="61" t="s">
        <v>229</v>
      </c>
      <c r="C19" s="1" t="s">
        <v>16</v>
      </c>
      <c r="D19" s="1">
        <v>2</v>
      </c>
      <c r="E19" s="1">
        <v>0</v>
      </c>
      <c r="F19" s="1">
        <f t="shared" si="0"/>
        <v>0</v>
      </c>
      <c r="G19" s="1"/>
      <c r="H19" t="s">
        <v>223</v>
      </c>
    </row>
    <row r="20" spans="2:8" x14ac:dyDescent="0.25">
      <c r="B20" s="61" t="s">
        <v>168</v>
      </c>
      <c r="C20" s="1" t="s">
        <v>16</v>
      </c>
      <c r="D20" s="1">
        <v>2</v>
      </c>
      <c r="E20" s="1">
        <v>0</v>
      </c>
      <c r="F20" s="1">
        <f t="shared" si="0"/>
        <v>0</v>
      </c>
      <c r="H20" t="s">
        <v>223</v>
      </c>
    </row>
    <row r="21" spans="2:8" ht="30" x14ac:dyDescent="0.25">
      <c r="B21" s="66" t="s">
        <v>222</v>
      </c>
      <c r="C21" s="1" t="s">
        <v>58</v>
      </c>
      <c r="D21" s="1">
        <v>1</v>
      </c>
      <c r="E21" s="1">
        <v>35</v>
      </c>
      <c r="F21" s="1">
        <f t="shared" si="0"/>
        <v>35</v>
      </c>
      <c r="H21" t="s">
        <v>223</v>
      </c>
    </row>
    <row r="22" spans="2:8" x14ac:dyDescent="0.25">
      <c r="B22" s="61" t="s">
        <v>220</v>
      </c>
      <c r="C22" s="1" t="s">
        <v>14</v>
      </c>
      <c r="D22" s="1">
        <v>2</v>
      </c>
      <c r="E22" s="1">
        <v>20</v>
      </c>
      <c r="F22" s="1">
        <f t="shared" si="0"/>
        <v>40</v>
      </c>
      <c r="H22" t="s">
        <v>223</v>
      </c>
    </row>
    <row r="23" spans="2:8" x14ac:dyDescent="0.25">
      <c r="B23" s="67" t="s">
        <v>221</v>
      </c>
      <c r="D23" s="1"/>
      <c r="F23" s="1"/>
      <c r="H23" t="s">
        <v>223</v>
      </c>
    </row>
    <row r="24" spans="2:8" x14ac:dyDescent="0.25">
      <c r="B24" s="61" t="s">
        <v>225</v>
      </c>
      <c r="C24" s="1" t="s">
        <v>11</v>
      </c>
      <c r="D24" s="1">
        <v>1</v>
      </c>
      <c r="E24" s="1">
        <v>18</v>
      </c>
      <c r="F24" s="1">
        <f t="shared" si="0"/>
        <v>18</v>
      </c>
      <c r="H24" t="s">
        <v>223</v>
      </c>
    </row>
    <row r="25" spans="2:8" x14ac:dyDescent="0.25">
      <c r="D25" s="1"/>
      <c r="F25" s="1"/>
    </row>
    <row r="26" spans="2:8" ht="30" x14ac:dyDescent="0.25">
      <c r="B26" s="8" t="s">
        <v>227</v>
      </c>
      <c r="C26" s="1" t="s">
        <v>10</v>
      </c>
      <c r="D26" s="1">
        <v>3</v>
      </c>
      <c r="E26" s="1">
        <v>50</v>
      </c>
      <c r="F26" s="1">
        <f t="shared" si="0"/>
        <v>150</v>
      </c>
      <c r="H26" t="s">
        <v>239</v>
      </c>
    </row>
    <row r="27" spans="2:8" x14ac:dyDescent="0.25">
      <c r="B27" t="s">
        <v>228</v>
      </c>
      <c r="C27" s="1" t="s">
        <v>14</v>
      </c>
      <c r="D27" s="1">
        <v>4</v>
      </c>
      <c r="E27" s="1">
        <v>8</v>
      </c>
      <c r="F27" s="1">
        <f t="shared" si="0"/>
        <v>32</v>
      </c>
      <c r="H27" t="s">
        <v>156</v>
      </c>
    </row>
    <row r="28" spans="2:8" x14ac:dyDescent="0.25">
      <c r="B28" t="s">
        <v>238</v>
      </c>
      <c r="C28" s="1" t="s">
        <v>159</v>
      </c>
      <c r="D28" s="1">
        <v>8</v>
      </c>
      <c r="E28" s="1">
        <v>7</v>
      </c>
      <c r="F28" s="1">
        <f t="shared" si="0"/>
        <v>56</v>
      </c>
      <c r="H28" t="s">
        <v>156</v>
      </c>
    </row>
    <row r="29" spans="2:8" x14ac:dyDescent="0.25">
      <c r="B29" t="s">
        <v>230</v>
      </c>
      <c r="C29" s="1" t="s">
        <v>16</v>
      </c>
      <c r="D29" s="1">
        <v>2</v>
      </c>
      <c r="E29" s="1">
        <v>3</v>
      </c>
      <c r="F29" s="1">
        <f t="shared" si="0"/>
        <v>6</v>
      </c>
      <c r="H29" t="s">
        <v>223</v>
      </c>
    </row>
    <row r="30" spans="2:8" x14ac:dyDescent="0.25">
      <c r="B30" t="s">
        <v>231</v>
      </c>
      <c r="C30" s="1" t="s">
        <v>13</v>
      </c>
      <c r="D30" s="1">
        <v>2</v>
      </c>
      <c r="E30" s="1">
        <v>12</v>
      </c>
      <c r="F30" s="1">
        <f t="shared" si="0"/>
        <v>24</v>
      </c>
    </row>
    <row r="31" spans="2:8" x14ac:dyDescent="0.25">
      <c r="B31" t="s">
        <v>233</v>
      </c>
      <c r="C31" s="1" t="s">
        <v>14</v>
      </c>
      <c r="D31" s="1">
        <v>3</v>
      </c>
      <c r="E31" s="1">
        <v>7</v>
      </c>
      <c r="F31" s="1">
        <f t="shared" si="0"/>
        <v>21</v>
      </c>
    </row>
    <row r="32" spans="2:8" x14ac:dyDescent="0.25">
      <c r="B32" t="s">
        <v>234</v>
      </c>
      <c r="C32" s="1" t="s">
        <v>13</v>
      </c>
      <c r="D32" s="1">
        <v>1</v>
      </c>
      <c r="E32" s="1">
        <v>30</v>
      </c>
      <c r="F32" s="1">
        <f t="shared" si="0"/>
        <v>30</v>
      </c>
    </row>
    <row r="33" spans="2:9" ht="30" x14ac:dyDescent="0.25">
      <c r="B33" s="8" t="s">
        <v>235</v>
      </c>
      <c r="C33" s="1" t="s">
        <v>16</v>
      </c>
      <c r="D33" s="1">
        <v>1</v>
      </c>
      <c r="E33" s="1">
        <v>25</v>
      </c>
      <c r="F33" s="1">
        <f t="shared" si="0"/>
        <v>25</v>
      </c>
    </row>
    <row r="34" spans="2:9" s="9" customFormat="1" x14ac:dyDescent="0.25">
      <c r="B34" s="9" t="s">
        <v>236</v>
      </c>
      <c r="C34" s="14" t="s">
        <v>16</v>
      </c>
      <c r="D34" s="14">
        <v>2</v>
      </c>
      <c r="E34" s="14">
        <v>65</v>
      </c>
      <c r="F34" s="1">
        <f t="shared" si="0"/>
        <v>130</v>
      </c>
      <c r="H34" s="9" t="s">
        <v>86</v>
      </c>
      <c r="I34" s="9" t="s">
        <v>193</v>
      </c>
    </row>
    <row r="36" spans="2:9" x14ac:dyDescent="0.25">
      <c r="C36" s="36" t="s">
        <v>237</v>
      </c>
      <c r="D36" s="69"/>
      <c r="E36" s="36"/>
      <c r="F36" s="36">
        <f>SUM(F8:F35)</f>
        <v>1196</v>
      </c>
    </row>
    <row r="38" spans="2:9" x14ac:dyDescent="0.25">
      <c r="C38" s="1" t="s">
        <v>10</v>
      </c>
      <c r="F38">
        <f>SUMIF($C$7:$C$34,"I",$F$7:$F$34)</f>
        <v>150</v>
      </c>
    </row>
    <row r="39" spans="2:9" x14ac:dyDescent="0.25">
      <c r="C39" s="1" t="s">
        <v>12</v>
      </c>
      <c r="F39">
        <f>SUMIF($C$7:$C$34,"F",$F$7:$F$34)</f>
        <v>120</v>
      </c>
    </row>
    <row r="40" spans="2:9" x14ac:dyDescent="0.25">
      <c r="C40" s="1" t="s">
        <v>11</v>
      </c>
      <c r="F40">
        <f>SUMIF($C$7:$C$34,"N",$F$7:$F$34)</f>
        <v>158</v>
      </c>
    </row>
    <row r="41" spans="2:9" x14ac:dyDescent="0.25">
      <c r="C41" s="1" t="s">
        <v>58</v>
      </c>
      <c r="F41">
        <f>SUMIF($C$7:$C$34,"A",$F$7:$F$34)</f>
        <v>35</v>
      </c>
    </row>
    <row r="42" spans="2:9" x14ac:dyDescent="0.25">
      <c r="C42" s="1" t="s">
        <v>16</v>
      </c>
      <c r="F42">
        <f>SUMIF($C$7:$C$34,"DI",$F$7:$F$34)</f>
        <v>476</v>
      </c>
    </row>
    <row r="43" spans="2:9" x14ac:dyDescent="0.25">
      <c r="C43" s="1" t="s">
        <v>15</v>
      </c>
      <c r="F43">
        <f>SUMIF($C$7:$C$34,"SV",$F$7:$F$34)</f>
        <v>54</v>
      </c>
    </row>
    <row r="44" spans="2:9" x14ac:dyDescent="0.25">
      <c r="C44" s="1" t="s">
        <v>14</v>
      </c>
      <c r="F44">
        <f>SUMIF($C$7:$C$34,"C",$F$7:$F$34)</f>
        <v>93</v>
      </c>
    </row>
    <row r="45" spans="2:9" x14ac:dyDescent="0.25">
      <c r="C45" s="1" t="s">
        <v>160</v>
      </c>
      <c r="F45">
        <f>SUMIF($C$7:$C$34,"M",$F$7:$F$34)</f>
        <v>0</v>
      </c>
    </row>
    <row r="46" spans="2:9" x14ac:dyDescent="0.25">
      <c r="C46" s="1" t="s">
        <v>294</v>
      </c>
      <c r="F46">
        <f>SUMIF($C$7:$C$34,"S",$F$7:$F$34)</f>
        <v>56</v>
      </c>
    </row>
    <row r="47" spans="2:9" x14ac:dyDescent="0.25">
      <c r="C47" s="1" t="s">
        <v>232</v>
      </c>
      <c r="F47">
        <f>SUMIF($C$7:$C$34,"D",$F$7:$F$34)</f>
        <v>54</v>
      </c>
    </row>
    <row r="48" spans="2:9" x14ac:dyDescent="0.25">
      <c r="F48" s="69">
        <f>SUM(F38:F47)</f>
        <v>1196</v>
      </c>
    </row>
  </sheetData>
  <mergeCells count="11">
    <mergeCell ref="A1:M1"/>
    <mergeCell ref="L2:M2"/>
    <mergeCell ref="D3:E3"/>
    <mergeCell ref="F3:G3"/>
    <mergeCell ref="H3:I3"/>
    <mergeCell ref="J3:K3"/>
    <mergeCell ref="L3:M3"/>
    <mergeCell ref="D2:E2"/>
    <mergeCell ref="F2:G2"/>
    <mergeCell ref="H2:I2"/>
    <mergeCell ref="J2:K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6"/>
  <sheetViews>
    <sheetView topLeftCell="A10" workbookViewId="0">
      <selection activeCell="B7" sqref="B7:B22"/>
    </sheetView>
  </sheetViews>
  <sheetFormatPr defaultRowHeight="15" x14ac:dyDescent="0.25"/>
  <cols>
    <col min="1" max="1" width="16.5703125" customWidth="1"/>
    <col min="2" max="2" width="24.28515625" customWidth="1"/>
    <col min="3" max="3" width="12.5703125" customWidth="1"/>
    <col min="4" max="6" width="9.140625" style="1"/>
    <col min="8" max="8" width="7.140625" customWidth="1"/>
    <col min="9" max="9" width="19.42578125" customWidth="1"/>
  </cols>
  <sheetData>
    <row r="1" spans="1:13" s="5" customFormat="1" ht="15.75" x14ac:dyDescent="0.25">
      <c r="A1" s="137" t="s">
        <v>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</row>
    <row r="2" spans="1:13" s="5" customFormat="1" x14ac:dyDescent="0.25">
      <c r="A2" s="3" t="s">
        <v>1</v>
      </c>
      <c r="B2" s="88" t="s">
        <v>241</v>
      </c>
      <c r="C2" s="135" t="s">
        <v>9</v>
      </c>
      <c r="D2" s="134" t="s">
        <v>17</v>
      </c>
      <c r="E2" s="134"/>
      <c r="F2" s="134" t="s">
        <v>50</v>
      </c>
      <c r="G2" s="134"/>
      <c r="H2" s="138" t="s">
        <v>20</v>
      </c>
      <c r="I2" s="112"/>
      <c r="J2" s="134" t="s">
        <v>22</v>
      </c>
      <c r="K2" s="134"/>
      <c r="L2" s="134" t="s">
        <v>24</v>
      </c>
      <c r="M2" s="134"/>
    </row>
    <row r="3" spans="1:13" s="5" customFormat="1" x14ac:dyDescent="0.25">
      <c r="A3" s="3" t="s">
        <v>3</v>
      </c>
      <c r="B3" s="88" t="s">
        <v>242</v>
      </c>
      <c r="C3" s="136"/>
      <c r="D3" s="134" t="s">
        <v>18</v>
      </c>
      <c r="E3" s="134"/>
      <c r="F3" s="134" t="s">
        <v>19</v>
      </c>
      <c r="G3" s="134"/>
      <c r="H3" s="138" t="s">
        <v>21</v>
      </c>
      <c r="I3" s="112"/>
      <c r="J3" s="134" t="s">
        <v>23</v>
      </c>
      <c r="K3" s="134"/>
      <c r="L3" s="134" t="s">
        <v>60</v>
      </c>
      <c r="M3" s="134"/>
    </row>
    <row r="5" spans="1:13" s="58" customFormat="1" ht="31.5" customHeight="1" x14ac:dyDescent="0.25">
      <c r="A5" s="76"/>
      <c r="B5" s="74" t="s">
        <v>5</v>
      </c>
      <c r="C5" s="74"/>
      <c r="D5" s="74" t="s">
        <v>6</v>
      </c>
      <c r="E5" s="74" t="s">
        <v>121</v>
      </c>
      <c r="F5" s="74" t="s">
        <v>120</v>
      </c>
      <c r="G5" s="74"/>
      <c r="H5" s="139" t="s">
        <v>7</v>
      </c>
      <c r="I5" s="139"/>
      <c r="J5" s="74"/>
      <c r="K5" s="74"/>
      <c r="L5" s="74"/>
      <c r="M5" s="77"/>
    </row>
    <row r="7" spans="1:13" x14ac:dyDescent="0.25">
      <c r="B7" t="s">
        <v>283</v>
      </c>
      <c r="C7" t="s">
        <v>16</v>
      </c>
      <c r="D7" s="1">
        <v>3</v>
      </c>
      <c r="E7" s="1">
        <v>60</v>
      </c>
      <c r="F7" s="1">
        <f>SUM(D7*E7)</f>
        <v>180</v>
      </c>
      <c r="I7" t="s">
        <v>145</v>
      </c>
      <c r="J7" t="s">
        <v>284</v>
      </c>
    </row>
    <row r="8" spans="1:13" x14ac:dyDescent="0.25">
      <c r="B8" t="s">
        <v>292</v>
      </c>
      <c r="C8" t="s">
        <v>16</v>
      </c>
      <c r="D8" s="1">
        <v>1</v>
      </c>
      <c r="E8" s="1">
        <v>50</v>
      </c>
      <c r="F8" s="1">
        <f t="shared" ref="F8:F22" si="0">SUM(D8*E8)</f>
        <v>50</v>
      </c>
      <c r="I8" t="s">
        <v>145</v>
      </c>
    </row>
    <row r="9" spans="1:13" x14ac:dyDescent="0.25">
      <c r="B9" t="s">
        <v>285</v>
      </c>
      <c r="C9" t="s">
        <v>16</v>
      </c>
      <c r="D9" s="1">
        <v>1</v>
      </c>
      <c r="E9" s="1">
        <v>70</v>
      </c>
      <c r="F9" s="1">
        <f t="shared" si="0"/>
        <v>70</v>
      </c>
      <c r="I9" t="s">
        <v>144</v>
      </c>
    </row>
    <row r="10" spans="1:13" x14ac:dyDescent="0.25">
      <c r="B10" t="s">
        <v>286</v>
      </c>
      <c r="C10" t="s">
        <v>160</v>
      </c>
      <c r="D10" s="1">
        <v>2</v>
      </c>
      <c r="E10" s="1">
        <v>50</v>
      </c>
      <c r="F10" s="1">
        <f t="shared" si="0"/>
        <v>100</v>
      </c>
      <c r="I10" t="s">
        <v>144</v>
      </c>
    </row>
    <row r="11" spans="1:13" x14ac:dyDescent="0.25">
      <c r="B11" t="s">
        <v>287</v>
      </c>
      <c r="C11" t="s">
        <v>11</v>
      </c>
      <c r="D11" s="1">
        <v>2</v>
      </c>
      <c r="E11" s="1">
        <v>40</v>
      </c>
      <c r="F11" s="1">
        <f t="shared" si="0"/>
        <v>80</v>
      </c>
      <c r="I11" t="s">
        <v>288</v>
      </c>
    </row>
    <row r="12" spans="1:13" x14ac:dyDescent="0.25">
      <c r="B12" t="s">
        <v>290</v>
      </c>
      <c r="C12" t="s">
        <v>15</v>
      </c>
      <c r="D12" s="1">
        <v>1</v>
      </c>
      <c r="E12" s="1">
        <v>40</v>
      </c>
      <c r="F12" s="1">
        <f t="shared" si="0"/>
        <v>40</v>
      </c>
      <c r="I12" t="s">
        <v>289</v>
      </c>
    </row>
    <row r="13" spans="1:13" x14ac:dyDescent="0.25">
      <c r="B13" t="s">
        <v>291</v>
      </c>
      <c r="C13" t="s">
        <v>11</v>
      </c>
      <c r="D13" s="1">
        <v>2</v>
      </c>
      <c r="E13" s="1">
        <v>45</v>
      </c>
      <c r="F13" s="1">
        <f t="shared" si="0"/>
        <v>90</v>
      </c>
      <c r="I13" t="s">
        <v>86</v>
      </c>
    </row>
    <row r="14" spans="1:13" x14ac:dyDescent="0.25">
      <c r="B14" t="s">
        <v>293</v>
      </c>
      <c r="C14" t="s">
        <v>159</v>
      </c>
      <c r="D14" s="1">
        <v>2</v>
      </c>
      <c r="E14" s="12">
        <v>30</v>
      </c>
      <c r="F14" s="1">
        <f t="shared" si="0"/>
        <v>60</v>
      </c>
    </row>
    <row r="15" spans="1:13" x14ac:dyDescent="0.25">
      <c r="B15" t="s">
        <v>295</v>
      </c>
      <c r="C15" t="s">
        <v>11</v>
      </c>
      <c r="D15" s="1">
        <v>1</v>
      </c>
      <c r="E15" s="1">
        <v>30</v>
      </c>
      <c r="F15" s="1">
        <f t="shared" si="0"/>
        <v>30</v>
      </c>
      <c r="J15" t="s">
        <v>297</v>
      </c>
    </row>
    <row r="16" spans="1:13" x14ac:dyDescent="0.25">
      <c r="B16" t="s">
        <v>296</v>
      </c>
      <c r="C16" t="s">
        <v>14</v>
      </c>
      <c r="D16" s="1">
        <v>1</v>
      </c>
      <c r="E16" s="1">
        <v>30</v>
      </c>
      <c r="F16" s="1">
        <f t="shared" si="0"/>
        <v>30</v>
      </c>
      <c r="I16" t="s">
        <v>156</v>
      </c>
    </row>
    <row r="17" spans="2:10" x14ac:dyDescent="0.25">
      <c r="B17" t="s">
        <v>217</v>
      </c>
      <c r="C17" t="s">
        <v>15</v>
      </c>
      <c r="D17" s="1">
        <v>1</v>
      </c>
      <c r="E17" s="1">
        <v>18</v>
      </c>
      <c r="F17" s="1">
        <f t="shared" si="0"/>
        <v>18</v>
      </c>
      <c r="I17" t="s">
        <v>156</v>
      </c>
    </row>
    <row r="18" spans="2:10" x14ac:dyDescent="0.25">
      <c r="B18" t="s">
        <v>298</v>
      </c>
      <c r="C18" t="s">
        <v>15</v>
      </c>
      <c r="D18" s="1">
        <v>1</v>
      </c>
      <c r="E18" s="1">
        <v>20</v>
      </c>
      <c r="F18" s="1">
        <f t="shared" si="0"/>
        <v>20</v>
      </c>
      <c r="I18" t="s">
        <v>299</v>
      </c>
    </row>
    <row r="19" spans="2:10" x14ac:dyDescent="0.25">
      <c r="B19" t="s">
        <v>300</v>
      </c>
      <c r="C19" t="s">
        <v>160</v>
      </c>
      <c r="D19" s="1">
        <v>1</v>
      </c>
      <c r="E19" s="1">
        <v>50</v>
      </c>
      <c r="F19" s="1">
        <f t="shared" si="0"/>
        <v>50</v>
      </c>
      <c r="I19" t="s">
        <v>156</v>
      </c>
      <c r="J19" t="s">
        <v>301</v>
      </c>
    </row>
    <row r="20" spans="2:10" x14ac:dyDescent="0.25">
      <c r="B20" t="s">
        <v>302</v>
      </c>
      <c r="C20" t="s">
        <v>11</v>
      </c>
      <c r="D20" s="1">
        <v>1</v>
      </c>
      <c r="E20" s="1">
        <v>20</v>
      </c>
      <c r="F20" s="1">
        <f t="shared" si="0"/>
        <v>20</v>
      </c>
      <c r="I20" t="s">
        <v>303</v>
      </c>
    </row>
    <row r="21" spans="2:10" x14ac:dyDescent="0.25">
      <c r="B21" t="s">
        <v>305</v>
      </c>
      <c r="C21" t="s">
        <v>16</v>
      </c>
      <c r="D21" s="1">
        <v>1</v>
      </c>
      <c r="E21" s="1">
        <v>75</v>
      </c>
      <c r="F21" s="1">
        <f t="shared" si="0"/>
        <v>75</v>
      </c>
    </row>
    <row r="22" spans="2:10" x14ac:dyDescent="0.25">
      <c r="B22" t="s">
        <v>306</v>
      </c>
      <c r="C22" t="s">
        <v>13</v>
      </c>
      <c r="D22" s="1">
        <v>1</v>
      </c>
      <c r="E22" s="1">
        <v>35</v>
      </c>
      <c r="F22" s="1">
        <f t="shared" si="0"/>
        <v>35</v>
      </c>
    </row>
    <row r="24" spans="2:10" x14ac:dyDescent="0.25">
      <c r="C24" s="69" t="s">
        <v>304</v>
      </c>
      <c r="D24" s="36"/>
      <c r="E24" s="36"/>
      <c r="F24" s="36">
        <f>SUM(F7:F23)</f>
        <v>948</v>
      </c>
    </row>
    <row r="26" spans="2:10" x14ac:dyDescent="0.25">
      <c r="C26" t="s">
        <v>10</v>
      </c>
      <c r="F26" s="1">
        <f>SUMIF($C$7:$C$22,"I",$F$7:$F$22)</f>
        <v>0</v>
      </c>
    </row>
    <row r="27" spans="2:10" x14ac:dyDescent="0.25">
      <c r="C27" t="s">
        <v>12</v>
      </c>
      <c r="F27" s="1">
        <f>SUMIF($C$7:$C$22,"F",$F$7:$F$22)</f>
        <v>0</v>
      </c>
    </row>
    <row r="28" spans="2:10" x14ac:dyDescent="0.25">
      <c r="C28" t="s">
        <v>11</v>
      </c>
      <c r="F28" s="1">
        <f>SUMIF($C$7:$C$22,"N",$F$7:$F$22)</f>
        <v>220</v>
      </c>
    </row>
    <row r="29" spans="2:10" x14ac:dyDescent="0.25">
      <c r="C29" t="s">
        <v>58</v>
      </c>
      <c r="F29" s="1">
        <f>SUMIF($C$7:$C$22,"A",$F$7:$F$22)</f>
        <v>0</v>
      </c>
    </row>
    <row r="30" spans="2:10" x14ac:dyDescent="0.25">
      <c r="C30" t="s">
        <v>16</v>
      </c>
      <c r="F30" s="1">
        <f>SUMIF($C$7:$C$22,"DI",$F$7:$F$22)</f>
        <v>375</v>
      </c>
    </row>
    <row r="31" spans="2:10" x14ac:dyDescent="0.25">
      <c r="C31" t="s">
        <v>15</v>
      </c>
      <c r="F31" s="1">
        <f>SUMIF($C$7:$C$22,"SV",$F$7:$F$22)</f>
        <v>78</v>
      </c>
    </row>
    <row r="32" spans="2:10" x14ac:dyDescent="0.25">
      <c r="C32" t="s">
        <v>14</v>
      </c>
      <c r="F32" s="1">
        <f>SUMIF($C$7:$C$22,"C",$F$7:$F$22)</f>
        <v>30</v>
      </c>
    </row>
    <row r="33" spans="3:6" x14ac:dyDescent="0.25">
      <c r="C33" t="s">
        <v>160</v>
      </c>
      <c r="F33" s="1">
        <f>SUMIF($C$7:$C$22,"M",$F$7:$F$22)</f>
        <v>150</v>
      </c>
    </row>
    <row r="34" spans="3:6" x14ac:dyDescent="0.25">
      <c r="C34" t="s">
        <v>294</v>
      </c>
      <c r="F34" s="1">
        <f>SUMIF($C$7:$C$22,"S",$F$7:$F$22)</f>
        <v>60</v>
      </c>
    </row>
    <row r="35" spans="3:6" x14ac:dyDescent="0.25">
      <c r="C35" t="s">
        <v>232</v>
      </c>
      <c r="F35" s="1">
        <f>SUMIF($C$7:$C$22,"D",$F$7:$F$22)</f>
        <v>35</v>
      </c>
    </row>
    <row r="36" spans="3:6" x14ac:dyDescent="0.25">
      <c r="F36" s="36">
        <f>SUM(F26:F35)</f>
        <v>948</v>
      </c>
    </row>
  </sheetData>
  <mergeCells count="13">
    <mergeCell ref="H5:I5"/>
    <mergeCell ref="D3:E3"/>
    <mergeCell ref="F3:G3"/>
    <mergeCell ref="H3:I3"/>
    <mergeCell ref="J3:K3"/>
    <mergeCell ref="L3:M3"/>
    <mergeCell ref="C2:C3"/>
    <mergeCell ref="A1:M1"/>
    <mergeCell ref="D2:E2"/>
    <mergeCell ref="F2:G2"/>
    <mergeCell ref="H2:I2"/>
    <mergeCell ref="J2:K2"/>
    <mergeCell ref="L2:M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49"/>
  <sheetViews>
    <sheetView topLeftCell="A10" workbookViewId="0">
      <selection activeCell="B9" sqref="B9:B35"/>
    </sheetView>
  </sheetViews>
  <sheetFormatPr defaultRowHeight="15" x14ac:dyDescent="0.25"/>
  <cols>
    <col min="1" max="1" width="16.5703125" customWidth="1"/>
    <col min="2" max="2" width="24" customWidth="1"/>
    <col min="3" max="3" width="14.5703125" customWidth="1"/>
    <col min="4" max="6" width="9.140625" style="1"/>
    <col min="8" max="8" width="18.42578125" customWidth="1"/>
    <col min="9" max="9" width="7.5703125" customWidth="1"/>
  </cols>
  <sheetData>
    <row r="1" spans="1:13" x14ac:dyDescent="0.25">
      <c r="A1" s="133" t="s">
        <v>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</row>
    <row r="2" spans="1:13" x14ac:dyDescent="0.25">
      <c r="A2" s="5" t="s">
        <v>1</v>
      </c>
      <c r="B2" s="16" t="s">
        <v>307</v>
      </c>
      <c r="C2" s="140" t="s">
        <v>9</v>
      </c>
      <c r="D2" s="133" t="s">
        <v>17</v>
      </c>
      <c r="E2" s="133"/>
      <c r="F2" s="133" t="s">
        <v>50</v>
      </c>
      <c r="G2" s="133"/>
      <c r="H2" s="133" t="s">
        <v>20</v>
      </c>
      <c r="I2" s="133"/>
      <c r="J2" s="133" t="s">
        <v>22</v>
      </c>
      <c r="K2" s="133"/>
      <c r="L2" s="133" t="s">
        <v>24</v>
      </c>
      <c r="M2" s="133"/>
    </row>
    <row r="3" spans="1:13" x14ac:dyDescent="0.25">
      <c r="A3" s="5" t="s">
        <v>3</v>
      </c>
      <c r="B3" s="16" t="s">
        <v>308</v>
      </c>
      <c r="C3" s="140"/>
      <c r="D3" s="133" t="s">
        <v>18</v>
      </c>
      <c r="E3" s="133"/>
      <c r="F3" s="133" t="s">
        <v>19</v>
      </c>
      <c r="G3" s="133"/>
      <c r="H3" s="133" t="s">
        <v>21</v>
      </c>
      <c r="I3" s="133"/>
      <c r="J3" s="133" t="s">
        <v>23</v>
      </c>
      <c r="K3" s="133"/>
      <c r="L3" s="133" t="s">
        <v>60</v>
      </c>
      <c r="M3" s="133"/>
    </row>
    <row r="4" spans="1:13" x14ac:dyDescent="0.25">
      <c r="A4" s="5"/>
      <c r="B4" s="5"/>
      <c r="C4" s="5"/>
      <c r="D4" s="6"/>
      <c r="E4" s="6"/>
      <c r="F4" s="6"/>
      <c r="G4" s="5"/>
      <c r="H4" s="5"/>
      <c r="I4" s="5"/>
      <c r="J4" s="5"/>
      <c r="K4" s="5"/>
      <c r="L4" s="5"/>
      <c r="M4" s="5"/>
    </row>
    <row r="5" spans="1:13" s="8" customFormat="1" ht="31.5" customHeight="1" x14ac:dyDescent="0.25">
      <c r="A5" s="64"/>
      <c r="B5" s="64" t="s">
        <v>5</v>
      </c>
      <c r="C5" s="64"/>
      <c r="D5" s="71" t="s">
        <v>6</v>
      </c>
      <c r="E5" s="71" t="s">
        <v>121</v>
      </c>
      <c r="F5" s="71" t="s">
        <v>120</v>
      </c>
      <c r="G5" s="64"/>
      <c r="H5" s="64" t="s">
        <v>7</v>
      </c>
      <c r="I5" s="64"/>
      <c r="J5" s="64"/>
      <c r="K5" s="64"/>
      <c r="L5" s="64"/>
      <c r="M5" s="64"/>
    </row>
    <row r="7" spans="1:13" ht="45" x14ac:dyDescent="0.25">
      <c r="A7" s="63" t="s">
        <v>309</v>
      </c>
      <c r="B7" s="83" t="s">
        <v>310</v>
      </c>
      <c r="H7" s="143" t="s">
        <v>350</v>
      </c>
      <c r="I7" s="143"/>
      <c r="J7" s="143"/>
      <c r="K7" s="143"/>
      <c r="L7" s="143"/>
    </row>
    <row r="9" spans="1:13" ht="30" x14ac:dyDescent="0.25">
      <c r="B9" s="8" t="s">
        <v>311</v>
      </c>
      <c r="C9" t="s">
        <v>12</v>
      </c>
      <c r="D9" s="1">
        <v>2</v>
      </c>
      <c r="E9" s="1">
        <v>30</v>
      </c>
      <c r="F9" s="1">
        <f>SUM(D9*E9)</f>
        <v>60</v>
      </c>
      <c r="H9" t="s">
        <v>223</v>
      </c>
    </row>
    <row r="10" spans="1:13" x14ac:dyDescent="0.25">
      <c r="B10" t="s">
        <v>312</v>
      </c>
      <c r="C10" t="s">
        <v>12</v>
      </c>
      <c r="D10" s="1">
        <v>2</v>
      </c>
      <c r="E10" s="1">
        <v>25</v>
      </c>
      <c r="F10" s="1">
        <f>SUM(D10*E10)</f>
        <v>50</v>
      </c>
      <c r="H10" t="s">
        <v>223</v>
      </c>
    </row>
    <row r="11" spans="1:13" ht="30" x14ac:dyDescent="0.25">
      <c r="B11" s="8" t="s">
        <v>318</v>
      </c>
      <c r="C11" t="s">
        <v>13</v>
      </c>
      <c r="D11" s="1">
        <v>4</v>
      </c>
      <c r="E11" s="1">
        <v>30</v>
      </c>
      <c r="F11" s="1">
        <f t="shared" ref="F11:F35" si="0">SUM(D11*E11)</f>
        <v>120</v>
      </c>
      <c r="H11" t="s">
        <v>223</v>
      </c>
    </row>
    <row r="12" spans="1:13" ht="30" x14ac:dyDescent="0.25">
      <c r="B12" s="8" t="s">
        <v>317</v>
      </c>
      <c r="C12" t="s">
        <v>10</v>
      </c>
      <c r="D12" s="1">
        <v>3</v>
      </c>
      <c r="E12" s="1">
        <v>40</v>
      </c>
      <c r="F12" s="1">
        <f t="shared" si="0"/>
        <v>120</v>
      </c>
      <c r="H12" t="s">
        <v>223</v>
      </c>
    </row>
    <row r="13" spans="1:13" x14ac:dyDescent="0.25">
      <c r="B13" s="8" t="s">
        <v>313</v>
      </c>
      <c r="C13" t="s">
        <v>16</v>
      </c>
      <c r="D13" s="1">
        <v>6</v>
      </c>
      <c r="E13" s="1">
        <v>40</v>
      </c>
      <c r="F13" s="1">
        <f t="shared" si="0"/>
        <v>240</v>
      </c>
      <c r="H13" t="s">
        <v>223</v>
      </c>
    </row>
    <row r="14" spans="1:13" x14ac:dyDescent="0.25">
      <c r="B14" t="s">
        <v>314</v>
      </c>
      <c r="C14" t="s">
        <v>16</v>
      </c>
      <c r="D14" s="1">
        <v>1</v>
      </c>
      <c r="E14" s="1">
        <v>25</v>
      </c>
      <c r="F14" s="1">
        <f t="shared" si="0"/>
        <v>25</v>
      </c>
      <c r="H14" t="s">
        <v>86</v>
      </c>
    </row>
    <row r="15" spans="1:13" x14ac:dyDescent="0.25">
      <c r="B15" s="8" t="s">
        <v>315</v>
      </c>
      <c r="C15" t="s">
        <v>16</v>
      </c>
      <c r="D15" s="1">
        <v>2</v>
      </c>
      <c r="E15" s="1">
        <v>10</v>
      </c>
      <c r="F15" s="1">
        <f t="shared" si="0"/>
        <v>20</v>
      </c>
      <c r="H15" t="s">
        <v>351</v>
      </c>
    </row>
    <row r="16" spans="1:13" ht="30" x14ac:dyDescent="0.25">
      <c r="B16" s="8" t="s">
        <v>316</v>
      </c>
      <c r="C16" t="s">
        <v>11</v>
      </c>
      <c r="D16" s="1">
        <v>1</v>
      </c>
      <c r="E16" s="1">
        <v>35</v>
      </c>
      <c r="F16" s="1">
        <f t="shared" si="0"/>
        <v>35</v>
      </c>
      <c r="H16" t="s">
        <v>223</v>
      </c>
    </row>
    <row r="17" spans="2:13" x14ac:dyDescent="0.25">
      <c r="B17" s="8" t="s">
        <v>319</v>
      </c>
      <c r="C17" t="s">
        <v>16</v>
      </c>
      <c r="D17" s="1">
        <v>2</v>
      </c>
      <c r="E17" s="1">
        <v>8</v>
      </c>
      <c r="F17" s="1">
        <f t="shared" si="0"/>
        <v>16</v>
      </c>
      <c r="H17" t="s">
        <v>156</v>
      </c>
    </row>
    <row r="18" spans="2:13" ht="30" x14ac:dyDescent="0.25">
      <c r="B18" s="8" t="s">
        <v>320</v>
      </c>
      <c r="C18" t="s">
        <v>58</v>
      </c>
      <c r="D18" s="1">
        <v>1</v>
      </c>
      <c r="E18" s="1">
        <v>12</v>
      </c>
      <c r="F18" s="1">
        <f t="shared" si="0"/>
        <v>12</v>
      </c>
      <c r="H18" t="s">
        <v>223</v>
      </c>
    </row>
    <row r="19" spans="2:13" x14ac:dyDescent="0.25">
      <c r="B19" s="8" t="s">
        <v>357</v>
      </c>
      <c r="C19" t="s">
        <v>58</v>
      </c>
      <c r="D19" s="1">
        <v>1</v>
      </c>
      <c r="E19" s="1">
        <v>30</v>
      </c>
      <c r="F19" s="1">
        <f t="shared" si="0"/>
        <v>30</v>
      </c>
      <c r="H19" t="s">
        <v>223</v>
      </c>
    </row>
    <row r="20" spans="2:13" x14ac:dyDescent="0.25">
      <c r="B20" s="8" t="s">
        <v>321</v>
      </c>
      <c r="C20" t="s">
        <v>11</v>
      </c>
      <c r="D20" s="1">
        <v>3</v>
      </c>
      <c r="E20" s="1">
        <v>45</v>
      </c>
      <c r="F20" s="1">
        <f t="shared" si="0"/>
        <v>135</v>
      </c>
      <c r="H20" t="s">
        <v>223</v>
      </c>
    </row>
    <row r="21" spans="2:13" x14ac:dyDescent="0.25">
      <c r="B21" s="8" t="s">
        <v>274</v>
      </c>
      <c r="C21" t="s">
        <v>11</v>
      </c>
      <c r="D21" s="1">
        <v>3</v>
      </c>
      <c r="E21" s="1">
        <v>30</v>
      </c>
      <c r="F21" s="1">
        <f t="shared" si="0"/>
        <v>90</v>
      </c>
      <c r="H21" t="s">
        <v>223</v>
      </c>
    </row>
    <row r="22" spans="2:13" x14ac:dyDescent="0.25">
      <c r="B22" s="8" t="s">
        <v>238</v>
      </c>
      <c r="C22" t="s">
        <v>11</v>
      </c>
      <c r="D22" s="1">
        <v>4</v>
      </c>
      <c r="E22" s="1">
        <v>10</v>
      </c>
      <c r="F22" s="1">
        <f t="shared" si="0"/>
        <v>40</v>
      </c>
      <c r="H22" t="s">
        <v>352</v>
      </c>
    </row>
    <row r="23" spans="2:13" ht="18" customHeight="1" x14ac:dyDescent="0.25">
      <c r="B23" s="8" t="s">
        <v>353</v>
      </c>
      <c r="C23" t="s">
        <v>15</v>
      </c>
      <c r="D23" s="1">
        <v>1</v>
      </c>
      <c r="E23" s="1">
        <v>20</v>
      </c>
      <c r="F23" s="1">
        <f t="shared" si="0"/>
        <v>20</v>
      </c>
      <c r="H23" t="s">
        <v>223</v>
      </c>
    </row>
    <row r="24" spans="2:13" x14ac:dyDescent="0.25">
      <c r="B24" s="8" t="s">
        <v>322</v>
      </c>
      <c r="C24" t="s">
        <v>16</v>
      </c>
      <c r="D24" s="1">
        <v>1</v>
      </c>
      <c r="E24" s="1">
        <v>8</v>
      </c>
      <c r="F24" s="1">
        <f t="shared" si="0"/>
        <v>8</v>
      </c>
      <c r="H24" t="s">
        <v>223</v>
      </c>
    </row>
    <row r="25" spans="2:13" x14ac:dyDescent="0.25">
      <c r="B25" s="8" t="s">
        <v>323</v>
      </c>
      <c r="C25" t="s">
        <v>15</v>
      </c>
      <c r="D25" s="1">
        <v>1</v>
      </c>
      <c r="E25" s="1">
        <v>15</v>
      </c>
      <c r="F25" s="1">
        <f t="shared" si="0"/>
        <v>15</v>
      </c>
      <c r="H25" t="s">
        <v>223</v>
      </c>
    </row>
    <row r="26" spans="2:13" x14ac:dyDescent="0.25">
      <c r="B26" s="8" t="s">
        <v>324</v>
      </c>
      <c r="C26" t="s">
        <v>14</v>
      </c>
      <c r="D26" s="1">
        <v>2</v>
      </c>
      <c r="E26" s="1">
        <v>18</v>
      </c>
      <c r="F26" s="1">
        <f t="shared" si="0"/>
        <v>36</v>
      </c>
      <c r="H26" t="s">
        <v>223</v>
      </c>
    </row>
    <row r="27" spans="2:13" x14ac:dyDescent="0.25">
      <c r="B27" s="8" t="s">
        <v>325</v>
      </c>
      <c r="C27" t="s">
        <v>11</v>
      </c>
      <c r="D27" s="1">
        <v>1</v>
      </c>
      <c r="E27" s="1">
        <v>20</v>
      </c>
      <c r="F27" s="1">
        <f t="shared" si="0"/>
        <v>20</v>
      </c>
      <c r="H27" t="s">
        <v>354</v>
      </c>
    </row>
    <row r="28" spans="2:13" ht="30" x14ac:dyDescent="0.25">
      <c r="B28" s="8" t="s">
        <v>327</v>
      </c>
      <c r="C28" t="s">
        <v>15</v>
      </c>
      <c r="D28" s="1">
        <v>1</v>
      </c>
      <c r="E28" s="1">
        <v>50</v>
      </c>
      <c r="F28" s="1">
        <f t="shared" si="0"/>
        <v>50</v>
      </c>
      <c r="H28" t="s">
        <v>354</v>
      </c>
    </row>
    <row r="29" spans="2:13" ht="45" x14ac:dyDescent="0.25">
      <c r="B29" s="8" t="s">
        <v>328</v>
      </c>
      <c r="H29" t="s">
        <v>223</v>
      </c>
      <c r="I29" s="141" t="s">
        <v>329</v>
      </c>
      <c r="J29" s="141"/>
      <c r="K29" s="141"/>
      <c r="L29" s="141"/>
      <c r="M29" s="141"/>
    </row>
    <row r="30" spans="2:13" ht="30" x14ac:dyDescent="0.25">
      <c r="B30" s="8" t="s">
        <v>355</v>
      </c>
      <c r="C30" t="s">
        <v>14</v>
      </c>
      <c r="D30" s="1">
        <v>3</v>
      </c>
      <c r="E30" s="1">
        <v>25</v>
      </c>
      <c r="F30" s="1">
        <f t="shared" si="0"/>
        <v>75</v>
      </c>
      <c r="H30" t="s">
        <v>156</v>
      </c>
      <c r="I30" s="12"/>
      <c r="J30" s="12"/>
      <c r="K30" s="12"/>
      <c r="L30" s="12"/>
      <c r="M30" s="12"/>
    </row>
    <row r="31" spans="2:13" x14ac:dyDescent="0.25">
      <c r="B31" s="51" t="s">
        <v>332</v>
      </c>
      <c r="C31" t="s">
        <v>14</v>
      </c>
      <c r="D31" s="1">
        <v>1</v>
      </c>
      <c r="E31" s="1">
        <v>50</v>
      </c>
      <c r="F31" s="1">
        <f t="shared" si="0"/>
        <v>50</v>
      </c>
      <c r="I31" s="12"/>
      <c r="J31" s="12"/>
      <c r="K31" s="12"/>
      <c r="L31" s="12"/>
      <c r="M31" s="12"/>
    </row>
    <row r="32" spans="2:13" x14ac:dyDescent="0.25">
      <c r="B32" s="51" t="s">
        <v>333</v>
      </c>
      <c r="C32" t="s">
        <v>11</v>
      </c>
      <c r="D32" s="1">
        <v>1</v>
      </c>
      <c r="E32" s="1">
        <v>50</v>
      </c>
      <c r="F32" s="1">
        <f t="shared" si="0"/>
        <v>50</v>
      </c>
      <c r="I32" s="12"/>
      <c r="J32" s="12"/>
      <c r="K32" s="12"/>
      <c r="L32" s="12"/>
      <c r="M32" s="12"/>
    </row>
    <row r="33" spans="2:13" ht="30" x14ac:dyDescent="0.25">
      <c r="B33" s="34" t="s">
        <v>356</v>
      </c>
      <c r="C33" t="s">
        <v>14</v>
      </c>
      <c r="D33" s="1">
        <v>2</v>
      </c>
      <c r="E33" s="1">
        <v>25</v>
      </c>
      <c r="F33" s="1">
        <f t="shared" si="0"/>
        <v>50</v>
      </c>
      <c r="I33" s="12"/>
      <c r="J33" s="12"/>
      <c r="K33" s="12"/>
      <c r="L33" s="12"/>
      <c r="M33" s="12"/>
    </row>
    <row r="34" spans="2:13" x14ac:dyDescent="0.25">
      <c r="B34" s="8" t="s">
        <v>326</v>
      </c>
      <c r="C34" t="s">
        <v>13</v>
      </c>
      <c r="D34" s="1">
        <v>1</v>
      </c>
      <c r="E34" s="1">
        <v>15</v>
      </c>
      <c r="F34" s="1">
        <f t="shared" si="0"/>
        <v>15</v>
      </c>
      <c r="H34" t="s">
        <v>156</v>
      </c>
    </row>
    <row r="35" spans="2:13" x14ac:dyDescent="0.25">
      <c r="B35" s="8" t="s">
        <v>78</v>
      </c>
      <c r="C35" t="s">
        <v>13</v>
      </c>
      <c r="D35" s="1">
        <v>1</v>
      </c>
      <c r="E35" s="1">
        <v>15</v>
      </c>
      <c r="F35" s="1">
        <f t="shared" si="0"/>
        <v>15</v>
      </c>
      <c r="H35" t="s">
        <v>156</v>
      </c>
    </row>
    <row r="37" spans="2:13" x14ac:dyDescent="0.25">
      <c r="B37" s="142" t="s">
        <v>330</v>
      </c>
      <c r="C37" s="142"/>
      <c r="D37" s="142"/>
      <c r="E37" s="36"/>
      <c r="F37" s="36">
        <f>SUM(F9:F36)</f>
        <v>1397</v>
      </c>
    </row>
    <row r="39" spans="2:13" x14ac:dyDescent="0.25">
      <c r="D39" s="1" t="s">
        <v>10</v>
      </c>
      <c r="G39">
        <f>SUMIF($C$8:$C$35,"I",$F$8:$F$35)</f>
        <v>120</v>
      </c>
    </row>
    <row r="40" spans="2:13" x14ac:dyDescent="0.25">
      <c r="D40" s="1" t="s">
        <v>12</v>
      </c>
      <c r="G40">
        <f>SUMIF($C$8:$C$35,"F",$F$8:$F$35)</f>
        <v>110</v>
      </c>
    </row>
    <row r="41" spans="2:13" x14ac:dyDescent="0.25">
      <c r="D41" s="1" t="s">
        <v>11</v>
      </c>
      <c r="G41">
        <f>SUMIF($C$8:$C$35,"N",$F$8:$F$35)</f>
        <v>370</v>
      </c>
    </row>
    <row r="42" spans="2:13" x14ac:dyDescent="0.25">
      <c r="D42" s="1" t="s">
        <v>58</v>
      </c>
      <c r="G42">
        <f>SUMIF($C$8:$C$35,"A",$F$8:$F$35)</f>
        <v>42</v>
      </c>
    </row>
    <row r="43" spans="2:13" x14ac:dyDescent="0.25">
      <c r="D43" s="1" t="s">
        <v>16</v>
      </c>
      <c r="G43">
        <f>SUMIF($C$8:$C$35,"DI",$F$8:$F$35)</f>
        <v>309</v>
      </c>
    </row>
    <row r="44" spans="2:13" x14ac:dyDescent="0.25">
      <c r="D44" s="1" t="s">
        <v>15</v>
      </c>
      <c r="G44">
        <f>SUMIF($C$8:$C$35,"SV",$F$8:$F$35)</f>
        <v>85</v>
      </c>
    </row>
    <row r="45" spans="2:13" x14ac:dyDescent="0.25">
      <c r="D45" s="1" t="s">
        <v>14</v>
      </c>
      <c r="G45">
        <f>SUMIF($C$8:$C$35,"C",$F$8:$F$35)</f>
        <v>211</v>
      </c>
    </row>
    <row r="46" spans="2:13" x14ac:dyDescent="0.25">
      <c r="D46" s="1" t="s">
        <v>160</v>
      </c>
      <c r="G46">
        <f>SUMIF($C$8:$C$35,"M",$F$8:$F$35)</f>
        <v>0</v>
      </c>
    </row>
    <row r="47" spans="2:13" x14ac:dyDescent="0.25">
      <c r="D47" s="1" t="s">
        <v>294</v>
      </c>
      <c r="G47">
        <f>SUMIF($C$8:$C$35,"S",$F$8:$F$35)</f>
        <v>0</v>
      </c>
    </row>
    <row r="48" spans="2:13" x14ac:dyDescent="0.25">
      <c r="D48" s="1" t="s">
        <v>232</v>
      </c>
      <c r="G48">
        <f>SUMIF($C$8:$C$35,"D",$F$8:$F$35)</f>
        <v>150</v>
      </c>
    </row>
    <row r="49" spans="7:7" x14ac:dyDescent="0.25">
      <c r="G49" s="69">
        <f>SUM(G39:G48)</f>
        <v>1397</v>
      </c>
    </row>
  </sheetData>
  <mergeCells count="15">
    <mergeCell ref="I29:M29"/>
    <mergeCell ref="B37:D37"/>
    <mergeCell ref="H7:L7"/>
    <mergeCell ref="A1:M1"/>
    <mergeCell ref="F2:G2"/>
    <mergeCell ref="F3:G3"/>
    <mergeCell ref="H2:I2"/>
    <mergeCell ref="H3:I3"/>
    <mergeCell ref="J2:K2"/>
    <mergeCell ref="J3:K3"/>
    <mergeCell ref="L2:M2"/>
    <mergeCell ref="L3:M3"/>
    <mergeCell ref="D2:E2"/>
    <mergeCell ref="D3:E3"/>
    <mergeCell ref="C2:C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14"/>
  <sheetViews>
    <sheetView workbookViewId="0">
      <selection activeCell="H10" sqref="H10:H11"/>
    </sheetView>
  </sheetViews>
  <sheetFormatPr defaultRowHeight="15" x14ac:dyDescent="0.25"/>
  <sheetData>
    <row r="1" spans="1:3" x14ac:dyDescent="0.25">
      <c r="A1" t="s">
        <v>334</v>
      </c>
    </row>
    <row r="2" spans="1:3" x14ac:dyDescent="0.25">
      <c r="A2" t="s">
        <v>335</v>
      </c>
    </row>
    <row r="3" spans="1:3" x14ac:dyDescent="0.25">
      <c r="A3" t="s">
        <v>336</v>
      </c>
    </row>
    <row r="4" spans="1:3" x14ac:dyDescent="0.25">
      <c r="A4" t="s">
        <v>337</v>
      </c>
      <c r="C4" t="s">
        <v>338</v>
      </c>
    </row>
    <row r="5" spans="1:3" x14ac:dyDescent="0.25">
      <c r="A5" t="s">
        <v>339</v>
      </c>
      <c r="C5" t="s">
        <v>340</v>
      </c>
    </row>
    <row r="6" spans="1:3" x14ac:dyDescent="0.25">
      <c r="A6" t="s">
        <v>341</v>
      </c>
    </row>
    <row r="7" spans="1:3" x14ac:dyDescent="0.25">
      <c r="A7" t="s">
        <v>342</v>
      </c>
    </row>
    <row r="8" spans="1:3" x14ac:dyDescent="0.25">
      <c r="A8" t="s">
        <v>336</v>
      </c>
      <c r="C8" t="s">
        <v>343</v>
      </c>
    </row>
    <row r="9" spans="1:3" x14ac:dyDescent="0.25">
      <c r="A9" t="s">
        <v>344</v>
      </c>
    </row>
    <row r="10" spans="1:3" x14ac:dyDescent="0.25">
      <c r="A10" t="s">
        <v>345</v>
      </c>
    </row>
    <row r="11" spans="1:3" x14ac:dyDescent="0.25">
      <c r="A11" t="s">
        <v>346</v>
      </c>
    </row>
    <row r="12" spans="1:3" x14ac:dyDescent="0.25">
      <c r="A12" t="s">
        <v>347</v>
      </c>
    </row>
    <row r="13" spans="1:3" x14ac:dyDescent="0.25">
      <c r="A13" t="s">
        <v>348</v>
      </c>
    </row>
    <row r="14" spans="1:3" x14ac:dyDescent="0.25">
      <c r="A14" t="s">
        <v>349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summary</vt:lpstr>
      <vt:lpstr>narrow body</vt:lpstr>
      <vt:lpstr>mil fighter</vt:lpstr>
      <vt:lpstr>wide body (non IMA)</vt:lpstr>
      <vt:lpstr>wide body (IMA)</vt:lpstr>
      <vt:lpstr>regional</vt:lpstr>
      <vt:lpstr>mil trainer</vt:lpstr>
      <vt:lpstr>bizjet</vt:lpstr>
      <vt:lpstr>Data</vt:lpstr>
      <vt:lpstr>Mil trans</vt:lpstr>
      <vt:lpstr>rotorcraft mil</vt:lpstr>
      <vt:lpstr>rotocraft civil</vt:lpstr>
      <vt:lpstr>large UAV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pwoolfrey</dc:creator>
  <cp:lastModifiedBy>Lee Carlson</cp:lastModifiedBy>
  <dcterms:created xsi:type="dcterms:W3CDTF">2020-11-17T10:35:30Z</dcterms:created>
  <dcterms:modified xsi:type="dcterms:W3CDTF">2024-07-15T12:57:52Z</dcterms:modified>
</cp:coreProperties>
</file>