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$ AerospaceEdge\Clients\Peregrine\Invoices and Accounting\"/>
    </mc:Choice>
  </mc:AlternateContent>
  <xr:revisionPtr revIDLastSave="0" documentId="13_ncr:1_{C1A8F289-2755-4534-82E6-FD3D3369B9A2}" xr6:coauthVersionLast="47" xr6:coauthVersionMax="47" xr10:uidLastSave="{00000000-0000-0000-0000-000000000000}"/>
  <bookViews>
    <workbookView xWindow="28680" yWindow="-270" windowWidth="29040" windowHeight="15720" activeTab="3" xr2:uid="{163CECD6-E937-49D0-B1A8-F1FB9FE28E04}"/>
  </bookViews>
  <sheets>
    <sheet name="Sheet6" sheetId="1" r:id="rId1"/>
    <sheet name="Sheet3" sheetId="4" r:id="rId2"/>
    <sheet name="Sheet1" sheetId="2" r:id="rId3"/>
    <sheet name="Sheet2" sheetId="3" r:id="rId4"/>
    <sheet name="Sheet4" sheetId="5" r:id="rId5"/>
    <sheet name="Timeline" sheetId="6" r:id="rId6"/>
    <sheet name="Sheet5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2" i="3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AO3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AO4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AO5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AO6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AO7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AO9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AO11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AO13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AO14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AO15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AO17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AO18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3" i="6"/>
  <c r="C34" i="5"/>
  <c r="C35" i="5"/>
  <c r="C36" i="5"/>
  <c r="C37" i="5"/>
  <c r="C38" i="5"/>
  <c r="C39" i="5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3" i="6"/>
  <c r="B17" i="6"/>
  <c r="B18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3" i="6"/>
  <c r="C30" i="5"/>
  <c r="C31" i="5"/>
  <c r="C33" i="5"/>
  <c r="C25" i="5"/>
  <c r="C26" i="5"/>
  <c r="C27" i="5"/>
  <c r="C28" i="5"/>
  <c r="C29" i="5"/>
  <c r="C24" i="5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1" i="5"/>
  <c r="B1" i="4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19" i="3"/>
  <c r="B19" i="6" l="1"/>
  <c r="C19" i="6"/>
  <c r="B20" i="6" l="1"/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3" i="1"/>
  <c r="M25" i="1"/>
  <c r="M28" i="1"/>
  <c r="M30" i="1"/>
  <c r="M32" i="1"/>
  <c r="M34" i="1"/>
  <c r="M35" i="1"/>
  <c r="M36" i="1"/>
  <c r="M37" i="1"/>
  <c r="M38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3" i="1"/>
  <c r="I25" i="1"/>
  <c r="I28" i="1"/>
  <c r="I30" i="1"/>
  <c r="I32" i="1"/>
  <c r="I34" i="1"/>
  <c r="I35" i="1"/>
  <c r="I36" i="1"/>
  <c r="I37" i="1"/>
  <c r="I38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3" i="1"/>
  <c r="H25" i="1"/>
  <c r="H28" i="1"/>
  <c r="H30" i="1"/>
  <c r="H32" i="1"/>
  <c r="H34" i="1"/>
  <c r="H35" i="1"/>
  <c r="H36" i="1"/>
  <c r="H37" i="1"/>
  <c r="H38" i="1"/>
  <c r="H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3" i="1"/>
  <c r="E25" i="1"/>
  <c r="E28" i="1"/>
  <c r="E30" i="1"/>
  <c r="E32" i="1"/>
  <c r="E34" i="1"/>
  <c r="E35" i="1"/>
  <c r="E36" i="1"/>
  <c r="E37" i="1"/>
  <c r="E38" i="1"/>
  <c r="E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3" i="1"/>
  <c r="D25" i="1"/>
  <c r="D28" i="1"/>
  <c r="D30" i="1"/>
  <c r="D32" i="1"/>
  <c r="D34" i="1"/>
  <c r="D35" i="1"/>
  <c r="D36" i="1"/>
  <c r="D37" i="1"/>
  <c r="D38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3" i="1"/>
  <c r="C25" i="1"/>
  <c r="C28" i="1"/>
  <c r="C30" i="1"/>
  <c r="C32" i="1"/>
  <c r="C34" i="1"/>
  <c r="C35" i="1"/>
  <c r="C37" i="1"/>
  <c r="C38" i="1"/>
  <c r="C2" i="1"/>
  <c r="M2" i="1" l="1"/>
</calcChain>
</file>

<file path=xl/sharedStrings.xml><?xml version="1.0" encoding="utf-8"?>
<sst xmlns="http://schemas.openxmlformats.org/spreadsheetml/2006/main" count="482" uniqueCount="234">
  <si>
    <t>Posting</t>
  </si>
  <si>
    <t>Bank Transaction</t>
  </si>
  <si>
    <t>Amount</t>
  </si>
  <si>
    <t>Our Invoice #</t>
  </si>
  <si>
    <t>Invoice Amt</t>
  </si>
  <si>
    <t>Discrepancy</t>
  </si>
  <si>
    <t>Notes</t>
  </si>
  <si>
    <t>PEREGRINE AVIONI DES:QUICKBOOKS ID:375020979 INDN:AVIAGLOBAL GROUP, LLC CO ID:1722616653 PPD</t>
  </si>
  <si>
    <t>020-22</t>
  </si>
  <si>
    <t>001-23</t>
  </si>
  <si>
    <t>002-23</t>
  </si>
  <si>
    <t>003-23</t>
  </si>
  <si>
    <t>Commision amount</t>
  </si>
  <si>
    <t>004-23</t>
  </si>
  <si>
    <t>005-23</t>
  </si>
  <si>
    <t>006-23</t>
  </si>
  <si>
    <t>007-23</t>
  </si>
  <si>
    <t>008-23</t>
  </si>
  <si>
    <t>009-23</t>
  </si>
  <si>
    <t>010-23</t>
  </si>
  <si>
    <t>011-23</t>
  </si>
  <si>
    <t>PEREGRINE AVIONI QUICKBOOKS 240307 XXXXX3858 AEROSPACE EDGE, LLC</t>
  </si>
  <si>
    <t>PEREGRINE AVIONI QUICKBOOKS 240403 XXXXX3858 AEROSPACE EDGE, LLC</t>
  </si>
  <si>
    <t>012-23</t>
  </si>
  <si>
    <t>013-23</t>
  </si>
  <si>
    <t>001-24</t>
  </si>
  <si>
    <t>002-24</t>
  </si>
  <si>
    <t>003-24</t>
  </si>
  <si>
    <t>004-24</t>
  </si>
  <si>
    <t>Invoice for January activity</t>
  </si>
  <si>
    <t>Invoice for February activity</t>
  </si>
  <si>
    <t>Invoice for March activity</t>
  </si>
  <si>
    <t>PEREGRINE AVIONI QUICKBOOKS 240418 XXXXX3858 AEROSPACE EDGE, LLC</t>
  </si>
  <si>
    <t>PEREGRINE AVIONI QUICKBOOKS 240603 XXXXX3858 AEROSPACE EDGE, LLC</t>
  </si>
  <si>
    <t>005-24</t>
  </si>
  <si>
    <t>006-24</t>
  </si>
  <si>
    <t>Invoice for April activity</t>
  </si>
  <si>
    <t>Invoice for May activity</t>
  </si>
  <si>
    <t>008-24</t>
  </si>
  <si>
    <t>Invoice for June activity</t>
  </si>
  <si>
    <t>Invoice for July activity</t>
  </si>
  <si>
    <t>Paid by check</t>
  </si>
  <si>
    <t>009-24</t>
  </si>
  <si>
    <t>011-24</t>
  </si>
  <si>
    <t>WT FED#02419 TRUIST BANK /ORG=METREA HOLDINGS 1 LLC SRF# 2024091200011330 TRN#240912079660 RFB# 82040439</t>
  </si>
  <si>
    <t>WT FED#02639 TRUIST BANK /ORG=METREA HOLDINGS 1 LLC SRF# 2024091300012572 TRN#240913071936 RFB# 82043318</t>
  </si>
  <si>
    <t>012-24</t>
  </si>
  <si>
    <t>014-24</t>
  </si>
  <si>
    <t>Invoice for Aug activity</t>
  </si>
  <si>
    <t>Invoice for Sept activity</t>
  </si>
  <si>
    <t>Invoice for Oct activity</t>
  </si>
  <si>
    <t>METREA PEREGRINE PAYABLES 112624 MASD-000019 Aerospace Edge, LLC</t>
  </si>
  <si>
    <t>METREA PEREGRINE PAYABLES 121124 MASD-000019 Aerospace Edge, LLC</t>
  </si>
  <si>
    <t>Sent 23-DEC-2024 (Nov)</t>
  </si>
  <si>
    <t>015-24</t>
  </si>
  <si>
    <t>Invoice for Nov activity</t>
  </si>
  <si>
    <t>016-24</t>
  </si>
  <si>
    <t>Invoice for Web Hosting activity</t>
  </si>
  <si>
    <t>Invoice for Dec activity</t>
  </si>
  <si>
    <t>Invoice for Jan activity</t>
  </si>
  <si>
    <t>Invoice for 002-23 and 011-24 items</t>
  </si>
  <si>
    <t>Seq</t>
  </si>
  <si>
    <t>Name</t>
  </si>
  <si>
    <t>Invoice</t>
  </si>
  <si>
    <t>Date</t>
  </si>
  <si>
    <t>AGGPERAPA Inv 004-20 17JUL20</t>
  </si>
  <si>
    <t>004-20</t>
  </si>
  <si>
    <t>AGGPERAPA Inv 005-20 31AUG20</t>
  </si>
  <si>
    <t>005-20</t>
  </si>
  <si>
    <t>AGGPERAPA Inv 006-20 16SEP20</t>
  </si>
  <si>
    <t>006-20</t>
  </si>
  <si>
    <t>AGGPERAPA Inv 007-20 16OCT20</t>
  </si>
  <si>
    <t>007-20</t>
  </si>
  <si>
    <t>AGGPERAPA Inv 008-20 30NOV20</t>
  </si>
  <si>
    <t>008-20</t>
  </si>
  <si>
    <t>AGGPERAPA Inv 009-20 17DEC20</t>
  </si>
  <si>
    <t>009-20</t>
  </si>
  <si>
    <t>AGGPERAPA Inv 011-21 21JAN21</t>
  </si>
  <si>
    <t>011-21</t>
  </si>
  <si>
    <t>AGGPERAPA Inv 012-21 17FEB21</t>
  </si>
  <si>
    <t>012-21</t>
  </si>
  <si>
    <t>AGGPERAPA Inv 013-21 15MAR21</t>
  </si>
  <si>
    <t>013-21</t>
  </si>
  <si>
    <t>AGGPERAPA Inv 016-21 16APR21</t>
  </si>
  <si>
    <t>016-21</t>
  </si>
  <si>
    <t>AGGPERAPA Inv 019-21 15MAY21</t>
  </si>
  <si>
    <t>019-21</t>
  </si>
  <si>
    <t>AGGPERAPA Inv 020-21 15JUN21</t>
  </si>
  <si>
    <t>020-21</t>
  </si>
  <si>
    <t>AGGPERAPA Inv 021-21 15JUN21</t>
  </si>
  <si>
    <t>021-21</t>
  </si>
  <si>
    <t>AGGPERAPA Inv 023-21 15JUL21</t>
  </si>
  <si>
    <t>023-21</t>
  </si>
  <si>
    <t>AGGPERAPA Inv 024-21 01SEP21</t>
  </si>
  <si>
    <t>024-21</t>
  </si>
  <si>
    <t>AGGPERAPA Inv 025-21 15SEP21</t>
  </si>
  <si>
    <t>025-21</t>
  </si>
  <si>
    <t xml:space="preserve">AGGPERAPA Inv 026-21 15OCT-21 </t>
  </si>
  <si>
    <t>026-21</t>
  </si>
  <si>
    <t>AGGPERAPA Inv 029-21 15NOV21</t>
  </si>
  <si>
    <t>029-21</t>
  </si>
  <si>
    <t>AGGPERAPA Inv 030-21 15DEC21</t>
  </si>
  <si>
    <t>030-21</t>
  </si>
  <si>
    <t>AGGPERAPA Inv 001-22 15JAN22</t>
  </si>
  <si>
    <t>001-22</t>
  </si>
  <si>
    <t>AGGPERAPA Inv 002-22 15FEB22</t>
  </si>
  <si>
    <t>002-22</t>
  </si>
  <si>
    <t>AGGPERAPA Inv 004-22 15MAR22</t>
  </si>
  <si>
    <t>004-22</t>
  </si>
  <si>
    <t>AGGPERAPA Inv 007-22 18MAR22</t>
  </si>
  <si>
    <t>007-22</t>
  </si>
  <si>
    <t>AGGPERAPA Inv 008-22 26MAY22</t>
  </si>
  <si>
    <t>008-22</t>
  </si>
  <si>
    <t>AGGPERAPA Inv 009-22 16JUN22</t>
  </si>
  <si>
    <t>009-22</t>
  </si>
  <si>
    <t>AGGPERAPA Inv 010-22 15JUL22</t>
  </si>
  <si>
    <t>010-22</t>
  </si>
  <si>
    <t>AGGPERAPA Inv 012-22 15AUG22</t>
  </si>
  <si>
    <t>012-22</t>
  </si>
  <si>
    <t>AGGPERAPA Inv 013-22 15SEP22</t>
  </si>
  <si>
    <t>013-22</t>
  </si>
  <si>
    <t>AGGPERAPA Inv 014-22 15OCT22</t>
  </si>
  <si>
    <t>014-22</t>
  </si>
  <si>
    <t>AGGPERAPA Inv 016-22 02DEC22</t>
  </si>
  <si>
    <t>016-22</t>
  </si>
  <si>
    <t>AGGPERAPA Inv 019-22 15DEC22</t>
  </si>
  <si>
    <t>019-22</t>
  </si>
  <si>
    <t>AGGPERAPA Inv 001-23 15Jan23</t>
  </si>
  <si>
    <t>AGGPERAPA Inv 002-23 20Feb23</t>
  </si>
  <si>
    <t>AGGPERAPA Inv 003-23 20Feb23</t>
  </si>
  <si>
    <t>AGGPERAPA Inv 004-23 17Mar23</t>
  </si>
  <si>
    <t>AGGPERAPA Inv 005-23 15 Apr23</t>
  </si>
  <si>
    <t>AGGPERAPA Inv 006-23 15May23</t>
  </si>
  <si>
    <t>AGGPERAPA Inv 007-23 15Jun23</t>
  </si>
  <si>
    <t>AGGPERAPA Inv 008-23 15Jul23</t>
  </si>
  <si>
    <t>AGGPERAPA Inv 009-23 15Aug23</t>
  </si>
  <si>
    <t>AGGPERAPA Inv 010-23 15Sep23</t>
  </si>
  <si>
    <t>AGGPERAPA Inv 011-23 15Oct23</t>
  </si>
  <si>
    <t>AGGPERAPA Inv 012-23 15Nov23</t>
  </si>
  <si>
    <t>AGGPERAPA Inv 013-23 31DEC23</t>
  </si>
  <si>
    <t>AGGPERAPA Inv 001-24 15JAN24</t>
  </si>
  <si>
    <t>AGGPERAPA Inv 002-24 15FEB24</t>
  </si>
  <si>
    <t>AGGPERAPA Inv 003-24 15MAR24</t>
  </si>
  <si>
    <t>AGGPERAPA Inv 004-24 15APR24</t>
  </si>
  <si>
    <t>AGGPERAPA Inv 005-24 15MAY24</t>
  </si>
  <si>
    <t>AGGPERAPA Inv 006-24 15JUN24</t>
  </si>
  <si>
    <t>AEPERAPA Inv 008-24 15JUL24</t>
  </si>
  <si>
    <t>AEPERAPA Inv 009-24 15AUG24</t>
  </si>
  <si>
    <t>AEPERAPA Inv 011-24 15SEP24</t>
  </si>
  <si>
    <t>AEPERAPA Inv 012-24 15OCT24</t>
  </si>
  <si>
    <t>AEPERAPA Inv 014-24 15NOV24</t>
  </si>
  <si>
    <t>AEPERAPA Inv 015-24 15DEC24</t>
  </si>
  <si>
    <t>AEPERAPA Inv 016-24 19DEC24</t>
  </si>
  <si>
    <t>AEPERAPA Inv 001-25 15JAN25</t>
  </si>
  <si>
    <t>Check</t>
  </si>
  <si>
    <t>Description</t>
  </si>
  <si>
    <t>*</t>
  </si>
  <si>
    <t>MOBILE DEPOSIT : REF NUMBER :912120073258</t>
  </si>
  <si>
    <t>METREA PEREGRINE PAYABLES 123124 MASD-000019 Aerospace Edge, LLC</t>
  </si>
  <si>
    <t>METREA PEREGRINE PAYABLES 021125 MASD-000019 Aerospace Edge, LLC</t>
  </si>
  <si>
    <t>001-25a</t>
  </si>
  <si>
    <t>001-25b</t>
  </si>
  <si>
    <t>001-25c</t>
  </si>
  <si>
    <t>Payment</t>
  </si>
  <si>
    <t>Who</t>
  </si>
  <si>
    <t>Email Date</t>
  </si>
  <si>
    <t>2/2/2024, 9:14 AM</t>
  </si>
  <si>
    <t>JA DR</t>
  </si>
  <si>
    <t>2/20/2024, 4:52 PM</t>
  </si>
  <si>
    <t>4/16/2024, 3:16 PM</t>
  </si>
  <si>
    <t>4/16/2024, 3:17 PM</t>
  </si>
  <si>
    <t>6/9/2024, 10:41 PM</t>
  </si>
  <si>
    <t>TJ DR</t>
  </si>
  <si>
    <t>6/14/2024, 9:26 AM</t>
  </si>
  <si>
    <t>7/24/2024, 9:42 AM</t>
  </si>
  <si>
    <t>8/16/2024, 9:43 AM</t>
  </si>
  <si>
    <t>9/4/2024, 9:55 AM</t>
  </si>
  <si>
    <t>TJ</t>
  </si>
  <si>
    <t>9/16/2024, 10:11 AM</t>
  </si>
  <si>
    <t>11/20/2024, 11:11 AM</t>
  </si>
  <si>
    <t>TJ cc:DR</t>
  </si>
  <si>
    <t>11/21/2024, 11:32 AM</t>
  </si>
  <si>
    <t>12/23/2024, 10:35 AM</t>
  </si>
  <si>
    <t>1/23/2025, 1:03 PM</t>
  </si>
  <si>
    <t>DR</t>
  </si>
  <si>
    <t/>
  </si>
  <si>
    <t>Sent Inv #001-24</t>
  </si>
  <si>
    <t>Sent Inv #002-24</t>
  </si>
  <si>
    <t>Sent Inv #003-24</t>
  </si>
  <si>
    <t>Sent Inv #004-24</t>
  </si>
  <si>
    <t>Sent Inv #005-24</t>
  </si>
  <si>
    <t>Sent Inv #006-24</t>
  </si>
  <si>
    <t>Sent Inv #008-24</t>
  </si>
  <si>
    <t>Sent Inv #009-24</t>
  </si>
  <si>
    <t>Sent Inv #011-24</t>
  </si>
  <si>
    <t>Sent Inv #012-24</t>
  </si>
  <si>
    <t>Sent Inv #014-24</t>
  </si>
  <si>
    <t>Sent Inv #015-24</t>
  </si>
  <si>
    <t>Sent Inv #016-24</t>
  </si>
  <si>
    <t>Sent Inv #001-25a</t>
  </si>
  <si>
    <t>Sent Inv #001-25b</t>
  </si>
  <si>
    <t>Sent Inv #001-25c</t>
  </si>
  <si>
    <t>Paid #001-24</t>
  </si>
  <si>
    <t>Paid #002-24</t>
  </si>
  <si>
    <t>Paid #003-24</t>
  </si>
  <si>
    <t>Paid #004-24</t>
  </si>
  <si>
    <t>Paid #005-24</t>
  </si>
  <si>
    <t>Paid #006-24</t>
  </si>
  <si>
    <t>Paid #008-24</t>
  </si>
  <si>
    <t>Paid #009-24</t>
  </si>
  <si>
    <t>Paid #012-24</t>
  </si>
  <si>
    <t>Paid #014-24</t>
  </si>
  <si>
    <t>Paid #016-24</t>
  </si>
  <si>
    <t>Paid #001-25a</t>
  </si>
  <si>
    <t>Paid #001-25b</t>
  </si>
  <si>
    <t>Paid #001-25c</t>
  </si>
  <si>
    <t>Inv $$$</t>
  </si>
  <si>
    <t>Paid $$$</t>
  </si>
  <si>
    <t>Paid #015-24</t>
  </si>
  <si>
    <t>Voucher</t>
  </si>
  <si>
    <t>Currency</t>
  </si>
  <si>
    <t>Sales tax amount</t>
  </si>
  <si>
    <t>Amount in transaction currency</t>
  </si>
  <si>
    <t>Transaction date</t>
  </si>
  <si>
    <t>001-25</t>
  </si>
  <si>
    <t>API000000280</t>
  </si>
  <si>
    <t>USD</t>
  </si>
  <si>
    <t>API000000254</t>
  </si>
  <si>
    <t>API000000255</t>
  </si>
  <si>
    <t>API000000221</t>
  </si>
  <si>
    <t>API000000222</t>
  </si>
  <si>
    <t>API000000220</t>
  </si>
  <si>
    <t>API000000124</t>
  </si>
  <si>
    <t>API000000125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</si>
</sst>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-409]d\-mmm\-yy;@"/>
    <numFmt numFmtId="165" formatCode="[$-409]dd\-mmm\-yy;@"/>
    <numFmt numFmtId="166" formatCode="[$-F800]dddd\,\ mmmm\ dd\,\ yyyy"/>
    <numFmt numFmtId="167" formatCode="[$-409]dd\-mmm\-yy\ h:mm\ AM/PM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44" fontId="0" fillId="0" borderId="0" xfId="1" applyFont="1"/>
    <xf numFmtId="16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0" fillId="0" borderId="2" xfId="0" applyBorder="1" applyAlignment="1">
      <alignment horizontal="center"/>
    </xf>
    <xf numFmtId="44" fontId="0" fillId="0" borderId="0" xfId="0" applyNumberFormat="1"/>
    <xf numFmtId="164" fontId="0" fillId="2" borderId="1" xfId="0" applyNumberFormat="1" applyFill="1" applyBorder="1"/>
    <xf numFmtId="0" fontId="0" fillId="2" borderId="2" xfId="0" applyFill="1" applyBorder="1"/>
    <xf numFmtId="44" fontId="0" fillId="2" borderId="2" xfId="1" applyFont="1" applyFill="1" applyBorder="1"/>
    <xf numFmtId="0" fontId="0" fillId="2" borderId="2" xfId="0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Border="1"/>
    <xf numFmtId="164" fontId="0" fillId="0" borderId="2" xfId="0" applyNumberFormat="1" applyBorder="1"/>
    <xf numFmtId="44" fontId="0" fillId="3" borderId="2" xfId="1" applyFont="1" applyFill="1" applyBorder="1"/>
    <xf numFmtId="164" fontId="0" fillId="3" borderId="1" xfId="0" applyNumberFormat="1" applyFill="1" applyBorder="1"/>
    <xf numFmtId="164" fontId="0" fillId="3" borderId="2" xfId="0" applyNumberFormat="1" applyFill="1" applyBorder="1"/>
    <xf numFmtId="0" fontId="2" fillId="0" borderId="3" xfId="0" applyFont="1" applyBorder="1" applyAlignment="1">
      <alignment horizontal="center"/>
    </xf>
    <xf numFmtId="44" fontId="0" fillId="0" borderId="2" xfId="1" applyFont="1" applyFill="1" applyBorder="1"/>
    <xf numFmtId="44" fontId="4" fillId="0" borderId="2" xfId="1" applyFont="1" applyBorder="1"/>
    <xf numFmtId="164" fontId="0" fillId="2" borderId="4" xfId="0" applyNumberFormat="1" applyFill="1" applyBorder="1"/>
    <xf numFmtId="0" fontId="0" fillId="2" borderId="5" xfId="0" applyFill="1" applyBorder="1"/>
    <xf numFmtId="44" fontId="0" fillId="3" borderId="5" xfId="1" applyFont="1" applyFill="1" applyBorder="1"/>
    <xf numFmtId="164" fontId="0" fillId="3" borderId="4" xfId="0" applyNumberFormat="1" applyFill="1" applyBorder="1"/>
    <xf numFmtId="164" fontId="0" fillId="3" borderId="5" xfId="0" applyNumberFormat="1" applyFill="1" applyBorder="1"/>
    <xf numFmtId="44" fontId="0" fillId="2" borderId="5" xfId="1" applyFont="1" applyFill="1" applyBorder="1"/>
    <xf numFmtId="0" fontId="0" fillId="2" borderId="5" xfId="0" applyFill="1" applyBorder="1" applyAlignment="1">
      <alignment horizontal="center"/>
    </xf>
    <xf numFmtId="0" fontId="0" fillId="0" borderId="0" xfId="0" applyBorder="1"/>
    <xf numFmtId="44" fontId="0" fillId="0" borderId="0" xfId="1" applyFont="1" applyBorder="1"/>
    <xf numFmtId="164" fontId="3" fillId="2" borderId="1" xfId="0" applyNumberFormat="1" applyFont="1" applyFill="1" applyBorder="1"/>
    <xf numFmtId="0" fontId="3" fillId="2" borderId="2" xfId="0" applyFont="1" applyFill="1" applyBorder="1"/>
    <xf numFmtId="44" fontId="3" fillId="3" borderId="2" xfId="1" applyFont="1" applyFill="1" applyBorder="1"/>
    <xf numFmtId="164" fontId="3" fillId="3" borderId="1" xfId="0" applyNumberFormat="1" applyFont="1" applyFill="1" applyBorder="1"/>
    <xf numFmtId="164" fontId="3" fillId="3" borderId="2" xfId="0" applyNumberFormat="1" applyFont="1" applyFill="1" applyBorder="1"/>
    <xf numFmtId="44" fontId="3" fillId="2" borderId="2" xfId="1" applyFont="1" applyFill="1" applyBorder="1"/>
    <xf numFmtId="0" fontId="3" fillId="2" borderId="2" xfId="0" applyFont="1" applyFill="1" applyBorder="1" applyAlignment="1">
      <alignment horizontal="center"/>
    </xf>
    <xf numFmtId="165" fontId="0" fillId="0" borderId="0" xfId="0" applyNumberFormat="1"/>
    <xf numFmtId="0" fontId="0" fillId="2" borderId="0" xfId="0" applyFill="1" applyBorder="1"/>
    <xf numFmtId="166" fontId="2" fillId="0" borderId="3" xfId="0" applyNumberFormat="1" applyFont="1" applyBorder="1" applyAlignment="1">
      <alignment horizontal="center"/>
    </xf>
    <xf numFmtId="166" fontId="0" fillId="0" borderId="2" xfId="0" applyNumberFormat="1" applyBorder="1"/>
    <xf numFmtId="166" fontId="0" fillId="3" borderId="2" xfId="0" applyNumberFormat="1" applyFill="1" applyBorder="1"/>
    <xf numFmtId="166" fontId="0" fillId="0" borderId="0" xfId="0" applyNumberFormat="1" applyBorder="1"/>
    <xf numFmtId="167" fontId="0" fillId="0" borderId="0" xfId="0" applyNumberFormat="1"/>
    <xf numFmtId="167" fontId="0" fillId="0" borderId="2" xfId="0" applyNumberFormat="1" applyBorder="1"/>
    <xf numFmtId="167" fontId="0" fillId="3" borderId="2" xfId="0" applyNumberFormat="1" applyFill="1" applyBorder="1"/>
    <xf numFmtId="167" fontId="0" fillId="3" borderId="5" xfId="0" applyNumberFormat="1" applyFill="1" applyBorder="1"/>
    <xf numFmtId="44" fontId="3" fillId="0" borderId="0" xfId="1" applyFont="1"/>
    <xf numFmtId="44" fontId="3" fillId="0" borderId="0" xfId="0" applyNumberFormat="1" applyFont="1"/>
    <xf numFmtId="0" fontId="3" fillId="0" borderId="0" xfId="0" applyFont="1"/>
    <xf numFmtId="167" fontId="0" fillId="3" borderId="2" xfId="0" applyNumberFormat="1" applyFont="1" applyFill="1" applyBorder="1"/>
    <xf numFmtId="164" fontId="0" fillId="3" borderId="2" xfId="0" applyNumberFormat="1" applyFont="1" applyFill="1" applyBorder="1"/>
    <xf numFmtId="0" fontId="0" fillId="4" borderId="0" xfId="0" applyFill="1"/>
    <xf numFmtId="44" fontId="0" fillId="4" borderId="0" xfId="1" applyFont="1" applyFill="1"/>
    <xf numFmtId="49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14" fontId="0" fillId="0" borderId="0" xfId="0" applyNumberFormat="1"/>
    <xf numFmtId="0" fontId="2" fillId="0" borderId="3" xfId="0" applyFont="1" applyBorder="1" applyAlignment="1">
      <alignment horizontal="center"/>
    </xf>
    <xf numFmtId="164" fontId="0" fillId="0" borderId="3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4"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A12A7D-090E-4645-B1D5-31E32B77BB96}" name="AxTable1" displayName="AxTable1" ref="A1:F9" totalsRowShown="0">
  <autoFilter ref="A1:F9" xr:uid="{A2A12A7D-090E-4645-B1D5-31E32B77BB96}"/>
  <sortState xmlns:xlrd2="http://schemas.microsoft.com/office/spreadsheetml/2017/richdata2" ref="A2:F9">
    <sortCondition ref="F1:F9"/>
  </sortState>
  <tableColumns count="6">
    <tableColumn id="1" xr3:uid="{957F3ADB-6E7F-4D81-AD00-4B0D7940E164}" name="Invoice"/>
    <tableColumn id="2" xr3:uid="{6AB4CA51-1BC7-4A87-B3BA-A7A068BA2C4E}" name="Voucher"/>
    <tableColumn id="3" xr3:uid="{B0C6BD00-11CA-45BD-8E0C-DC9598AD43F2}" name="Currency"/>
    <tableColumn id="4" xr3:uid="{B2563F0E-AE17-45BC-AB25-30F941904661}" name="Sales tax amount"/>
    <tableColumn id="5" xr3:uid="{7C3F698C-CE67-48B1-967D-14669167B54C}" name="Amount in transaction currency"/>
    <tableColumn id="6" xr3:uid="{52B62CB5-9B93-4A8D-B864-602EBA63D0D5}" name="Transaction d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16A2B-78CC-4ACF-AC87-5178A4C2C584}">
  <dimension ref="A1:Q38"/>
  <sheetViews>
    <sheetView workbookViewId="0">
      <pane ySplit="1" topLeftCell="A22" activePane="bottomLeft" state="frozen"/>
      <selection pane="bottomLeft" activeCell="H16" sqref="H16:H38"/>
    </sheetView>
  </sheetViews>
  <sheetFormatPr defaultColWidth="9.140625" defaultRowHeight="15" x14ac:dyDescent="0.25"/>
  <cols>
    <col min="1" max="1" width="9.85546875" style="30" bestFit="1" customWidth="1"/>
    <col min="2" max="2" width="96" style="30" bestFit="1" customWidth="1"/>
    <col min="3" max="3" width="10.5703125" style="30" bestFit="1" customWidth="1"/>
    <col min="4" max="4" width="9.28515625" style="30" bestFit="1" customWidth="1"/>
    <col min="5" max="5" width="10.140625" style="15" bestFit="1" customWidth="1"/>
    <col min="6" max="6" width="20.140625" style="44" customWidth="1"/>
    <col min="7" max="7" width="10.140625" style="15" customWidth="1"/>
    <col min="8" max="8" width="10" style="15" bestFit="1" customWidth="1"/>
    <col min="9" max="9" width="10.5703125" style="15" bestFit="1" customWidth="1"/>
    <col min="10" max="10" width="19" style="30" customWidth="1"/>
    <col min="11" max="11" width="15.28515625" style="30" customWidth="1"/>
    <col min="12" max="13" width="19" style="30" customWidth="1"/>
    <col min="14" max="14" width="37" style="30" customWidth="1"/>
    <col min="15" max="16" width="16.140625" style="31" customWidth="1"/>
    <col min="17" max="17" width="11.5703125" style="30" bestFit="1" customWidth="1"/>
    <col min="18" max="16384" width="9.140625" style="30"/>
  </cols>
  <sheetData>
    <row r="1" spans="1:17" customFormat="1" x14ac:dyDescent="0.25">
      <c r="A1" s="1" t="s">
        <v>0</v>
      </c>
      <c r="B1" s="2" t="s">
        <v>1</v>
      </c>
      <c r="C1" s="59" t="s">
        <v>63</v>
      </c>
      <c r="D1" s="59"/>
      <c r="E1" s="59"/>
      <c r="F1" s="41" t="s">
        <v>165</v>
      </c>
      <c r="G1" s="20" t="s">
        <v>164</v>
      </c>
      <c r="H1" s="60" t="s">
        <v>163</v>
      </c>
      <c r="I1" s="60"/>
      <c r="J1" s="2" t="s">
        <v>2</v>
      </c>
      <c r="K1" s="2" t="s">
        <v>3</v>
      </c>
      <c r="L1" s="2" t="s">
        <v>4</v>
      </c>
      <c r="M1" s="2" t="s">
        <v>5</v>
      </c>
      <c r="N1" s="3" t="s">
        <v>6</v>
      </c>
      <c r="O1" s="4"/>
      <c r="P1" s="4"/>
    </row>
    <row r="2" spans="1:17" customFormat="1" x14ac:dyDescent="0.25">
      <c r="A2" s="5">
        <v>44931</v>
      </c>
      <c r="B2" s="6" t="s">
        <v>7</v>
      </c>
      <c r="C2" s="7" t="str">
        <f>IFERROR(INDEX(Sheet1!A:E,MATCH(K2,Sheet1!D:D,0),3),"")</f>
        <v/>
      </c>
      <c r="D2" s="7" t="str">
        <f>IFERROR(INDEX(Sheet1!A:E,MATCH(K2,Sheet1!D:D,0),4),"")</f>
        <v/>
      </c>
      <c r="E2" s="5" t="str">
        <f>IFERROR(INDEX(Sheet1!A:E,MATCH(K2,Sheet1!D:D,0),5),"")</f>
        <v/>
      </c>
      <c r="F2" s="42"/>
      <c r="G2" s="16"/>
      <c r="H2" s="16" t="str">
        <f>IFERROR(INDEX(Sheet2!A:F,MATCH(K2,Sheet2!F:F,0),1),"")</f>
        <v/>
      </c>
      <c r="I2" s="21" t="str">
        <f>IFERROR(INDEX(Sheet2!A:F,MATCH(K2,Sheet2!F:F,0),2),"")</f>
        <v/>
      </c>
      <c r="J2" s="7">
        <v>441.97</v>
      </c>
      <c r="K2" s="8" t="s">
        <v>8</v>
      </c>
      <c r="L2" s="7">
        <v>441.97</v>
      </c>
      <c r="M2" s="7">
        <f>J2-L2</f>
        <v>0</v>
      </c>
      <c r="N2" s="7"/>
      <c r="O2" s="4"/>
      <c r="P2" s="4"/>
      <c r="Q2" s="9"/>
    </row>
    <row r="3" spans="1:17" customFormat="1" x14ac:dyDescent="0.25">
      <c r="A3" s="10">
        <v>44972</v>
      </c>
      <c r="B3" s="11" t="s">
        <v>7</v>
      </c>
      <c r="C3" s="17">
        <f>IFERROR(INDEX(Sheet1!A:E,MATCH(K3,Sheet1!D:D,0),3),"")</f>
        <v>2000</v>
      </c>
      <c r="D3" s="17" t="str">
        <f>IFERROR(INDEX(Sheet1!A:E,MATCH(K3,Sheet1!D:D,0),4),"")</f>
        <v>001-23</v>
      </c>
      <c r="E3" s="18">
        <f>IFERROR(INDEX(Sheet1!A:E,MATCH(K3,Sheet1!D:D,0),5),"")</f>
        <v>44941</v>
      </c>
      <c r="F3" s="43"/>
      <c r="G3" s="19"/>
      <c r="H3" s="19" t="str">
        <f>IFERROR(INDEX(Sheet2!A:F,MATCH(K3,Sheet2!F:F,0),1),"")</f>
        <v/>
      </c>
      <c r="I3" s="17" t="str">
        <f>IFERROR(INDEX(Sheet2!A:F,MATCH(K3,Sheet2!F:F,0),2),"")</f>
        <v/>
      </c>
      <c r="J3" s="12">
        <v>2000</v>
      </c>
      <c r="K3" s="13" t="s">
        <v>9</v>
      </c>
      <c r="L3" s="12">
        <v>2000</v>
      </c>
      <c r="M3" s="12">
        <f t="shared" ref="M3:M38" si="0">J3-L3</f>
        <v>0</v>
      </c>
      <c r="N3" s="12"/>
      <c r="O3" s="4"/>
      <c r="P3" s="4"/>
      <c r="Q3" s="9"/>
    </row>
    <row r="4" spans="1:17" customFormat="1" x14ac:dyDescent="0.25">
      <c r="A4" s="5">
        <v>44993</v>
      </c>
      <c r="B4" s="6" t="s">
        <v>7</v>
      </c>
      <c r="C4" s="7">
        <f>IFERROR(INDEX(Sheet1!A:E,MATCH(K4,Sheet1!D:D,0),3),"")</f>
        <v>2138</v>
      </c>
      <c r="D4" s="7" t="str">
        <f>IFERROR(INDEX(Sheet1!A:E,MATCH(K4,Sheet1!D:D,0),4),"")</f>
        <v>002-23</v>
      </c>
      <c r="E4" s="5">
        <f>IFERROR(INDEX(Sheet1!A:E,MATCH(K4,Sheet1!D:D,0),5),"")</f>
        <v>44977</v>
      </c>
      <c r="F4" s="42"/>
      <c r="G4" s="16"/>
      <c r="H4" s="16" t="str">
        <f>IFERROR(INDEX(Sheet2!A:F,MATCH(K4,Sheet2!F:F,0),1),"")</f>
        <v/>
      </c>
      <c r="I4" s="21" t="str">
        <f>IFERROR(INDEX(Sheet2!A:F,MATCH(K4,Sheet2!F:F,0),2),"")</f>
        <v/>
      </c>
      <c r="J4" s="7">
        <v>2069</v>
      </c>
      <c r="K4" s="8" t="s">
        <v>10</v>
      </c>
      <c r="L4" s="7">
        <v>2138</v>
      </c>
      <c r="M4" s="22">
        <f t="shared" si="0"/>
        <v>-69</v>
      </c>
      <c r="N4" s="7"/>
      <c r="O4" s="4"/>
      <c r="P4" s="4"/>
      <c r="Q4" s="9"/>
    </row>
    <row r="5" spans="1:17" customFormat="1" x14ac:dyDescent="0.25">
      <c r="A5" s="10">
        <v>45400</v>
      </c>
      <c r="B5" s="11" t="s">
        <v>32</v>
      </c>
      <c r="C5" s="17">
        <f>IFERROR(INDEX(Sheet1!A:E,MATCH(K5,Sheet1!D:D,0),3),"")</f>
        <v>2000</v>
      </c>
      <c r="D5" s="17" t="str">
        <f>IFERROR(INDEX(Sheet1!A:E,MATCH(K5,Sheet1!D:D,0),4),"")</f>
        <v>003-23</v>
      </c>
      <c r="E5" s="18">
        <f>IFERROR(INDEX(Sheet1!A:E,MATCH(K5,Sheet1!D:D,0),5),"")</f>
        <v>44977</v>
      </c>
      <c r="F5" s="43"/>
      <c r="G5" s="19"/>
      <c r="H5" s="19">
        <f>IFERROR(INDEX(Sheet2!A:F,MATCH(K5,Sheet2!F:F,0),1),"")</f>
        <v>45400</v>
      </c>
      <c r="I5" s="17">
        <f>IFERROR(INDEX(Sheet2!A:F,MATCH(K5,Sheet2!F:F,0),2),"")</f>
        <v>2000</v>
      </c>
      <c r="J5" s="12">
        <v>2000</v>
      </c>
      <c r="K5" s="13" t="s">
        <v>11</v>
      </c>
      <c r="L5" s="12">
        <v>2000</v>
      </c>
      <c r="M5" s="12">
        <f t="shared" si="0"/>
        <v>0</v>
      </c>
      <c r="N5" s="12" t="s">
        <v>12</v>
      </c>
      <c r="O5" s="4"/>
      <c r="P5" s="4"/>
      <c r="Q5" s="9"/>
    </row>
    <row r="6" spans="1:17" customFormat="1" x14ac:dyDescent="0.25">
      <c r="A6" s="5">
        <v>45007</v>
      </c>
      <c r="B6" s="6" t="s">
        <v>7</v>
      </c>
      <c r="C6" s="7">
        <f>IFERROR(INDEX(Sheet1!A:E,MATCH(K6,Sheet1!D:D,0),3),"")</f>
        <v>2476.25</v>
      </c>
      <c r="D6" s="7" t="str">
        <f>IFERROR(INDEX(Sheet1!A:E,MATCH(K6,Sheet1!D:D,0),4),"")</f>
        <v>004-23</v>
      </c>
      <c r="E6" s="5">
        <f>IFERROR(INDEX(Sheet1!A:E,MATCH(K6,Sheet1!D:D,0),5),"")</f>
        <v>45002</v>
      </c>
      <c r="F6" s="42"/>
      <c r="G6" s="16"/>
      <c r="H6" s="16" t="str">
        <f>IFERROR(INDEX(Sheet2!A:F,MATCH(K6,Sheet2!F:F,0),1),"")</f>
        <v/>
      </c>
      <c r="I6" s="21" t="str">
        <f>IFERROR(INDEX(Sheet2!A:F,MATCH(K6,Sheet2!F:F,0),2),"")</f>
        <v/>
      </c>
      <c r="J6" s="7">
        <v>2476.25</v>
      </c>
      <c r="K6" s="8" t="s">
        <v>13</v>
      </c>
      <c r="L6" s="7">
        <v>2476.25</v>
      </c>
      <c r="M6" s="7">
        <f t="shared" si="0"/>
        <v>0</v>
      </c>
      <c r="N6" s="7"/>
      <c r="O6" s="4"/>
      <c r="P6" s="4"/>
      <c r="Q6" s="9"/>
    </row>
    <row r="7" spans="1:17" customFormat="1" x14ac:dyDescent="0.25">
      <c r="A7" s="10">
        <v>45036</v>
      </c>
      <c r="B7" s="11" t="s">
        <v>7</v>
      </c>
      <c r="C7" s="17">
        <f>IFERROR(INDEX(Sheet1!A:E,MATCH(K7,Sheet1!D:D,0),3),"")</f>
        <v>2145.9499999999998</v>
      </c>
      <c r="D7" s="17" t="str">
        <f>IFERROR(INDEX(Sheet1!A:E,MATCH(K7,Sheet1!D:D,0),4),"")</f>
        <v>005-23</v>
      </c>
      <c r="E7" s="18">
        <f>IFERROR(INDEX(Sheet1!A:E,MATCH(K7,Sheet1!D:D,0),5),"")</f>
        <v>45021</v>
      </c>
      <c r="F7" s="43"/>
      <c r="G7" s="19"/>
      <c r="H7" s="19" t="str">
        <f>IFERROR(INDEX(Sheet2!A:F,MATCH(K7,Sheet2!F:F,0),1),"")</f>
        <v/>
      </c>
      <c r="I7" s="17" t="str">
        <f>IFERROR(INDEX(Sheet2!A:F,MATCH(K7,Sheet2!F:F,0),2),"")</f>
        <v/>
      </c>
      <c r="J7" s="12">
        <v>2145.9499999999998</v>
      </c>
      <c r="K7" s="13" t="s">
        <v>14</v>
      </c>
      <c r="L7" s="12">
        <v>2145.9499999999998</v>
      </c>
      <c r="M7" s="12">
        <f t="shared" si="0"/>
        <v>0</v>
      </c>
      <c r="N7" s="12"/>
      <c r="O7" s="4"/>
      <c r="P7" s="4"/>
      <c r="Q7" s="9"/>
    </row>
    <row r="8" spans="1:17" customFormat="1" x14ac:dyDescent="0.25">
      <c r="A8" s="5">
        <v>45084</v>
      </c>
      <c r="B8" s="6" t="s">
        <v>7</v>
      </c>
      <c r="C8" s="7">
        <f>IFERROR(INDEX(Sheet1!A:E,MATCH(K8,Sheet1!D:D,0),3),"")</f>
        <v>2118</v>
      </c>
      <c r="D8" s="7" t="str">
        <f>IFERROR(INDEX(Sheet1!A:E,MATCH(K8,Sheet1!D:D,0),4),"")</f>
        <v>006-23</v>
      </c>
      <c r="E8" s="5">
        <f>IFERROR(INDEX(Sheet1!A:E,MATCH(K8,Sheet1!D:D,0),5),"")</f>
        <v>45061</v>
      </c>
      <c r="F8" s="42"/>
      <c r="G8" s="16"/>
      <c r="H8" s="16" t="str">
        <f>IFERROR(INDEX(Sheet2!A:F,MATCH(K8,Sheet2!F:F,0),1),"")</f>
        <v/>
      </c>
      <c r="I8" s="21" t="str">
        <f>IFERROR(INDEX(Sheet2!A:F,MATCH(K8,Sheet2!F:F,0),2),"")</f>
        <v/>
      </c>
      <c r="J8" s="7">
        <v>2118</v>
      </c>
      <c r="K8" s="8" t="s">
        <v>15</v>
      </c>
      <c r="L8" s="7">
        <v>2118</v>
      </c>
      <c r="M8" s="7">
        <f t="shared" si="0"/>
        <v>0</v>
      </c>
      <c r="N8" s="7"/>
      <c r="O8" s="4"/>
      <c r="P8" s="4"/>
      <c r="Q8" s="9"/>
    </row>
    <row r="9" spans="1:17" customFormat="1" x14ac:dyDescent="0.25">
      <c r="A9" s="10">
        <v>45114</v>
      </c>
      <c r="B9" s="11" t="s">
        <v>7</v>
      </c>
      <c r="C9" s="17">
        <f>IFERROR(INDEX(Sheet1!A:E,MATCH(K9,Sheet1!D:D,0),3),"")</f>
        <v>2228</v>
      </c>
      <c r="D9" s="17" t="str">
        <f>IFERROR(INDEX(Sheet1!A:E,MATCH(K9,Sheet1!D:D,0),4),"")</f>
        <v>007-23</v>
      </c>
      <c r="E9" s="18">
        <f>IFERROR(INDEX(Sheet1!A:E,MATCH(K9,Sheet1!D:D,0),5),"")</f>
        <v>45092</v>
      </c>
      <c r="F9" s="43"/>
      <c r="G9" s="19"/>
      <c r="H9" s="19" t="str">
        <f>IFERROR(INDEX(Sheet2!A:F,MATCH(K9,Sheet2!F:F,0),1),"")</f>
        <v/>
      </c>
      <c r="I9" s="17" t="str">
        <f>IFERROR(INDEX(Sheet2!A:F,MATCH(K9,Sheet2!F:F,0),2),"")</f>
        <v/>
      </c>
      <c r="J9" s="12">
        <v>2228</v>
      </c>
      <c r="K9" s="13" t="s">
        <v>16</v>
      </c>
      <c r="L9" s="12">
        <v>2228</v>
      </c>
      <c r="M9" s="12">
        <f t="shared" si="0"/>
        <v>0</v>
      </c>
      <c r="N9" s="12"/>
      <c r="O9" s="4"/>
      <c r="P9" s="4"/>
      <c r="Q9" s="9"/>
    </row>
    <row r="10" spans="1:17" customFormat="1" x14ac:dyDescent="0.25">
      <c r="A10" s="5">
        <v>45154</v>
      </c>
      <c r="B10" s="6" t="s">
        <v>7</v>
      </c>
      <c r="C10" s="7">
        <f>IFERROR(INDEX(Sheet1!A:E,MATCH(K10,Sheet1!D:D,0),3),"")</f>
        <v>2069</v>
      </c>
      <c r="D10" s="7" t="str">
        <f>IFERROR(INDEX(Sheet1!A:E,MATCH(K10,Sheet1!D:D,0),4),"")</f>
        <v>008-23</v>
      </c>
      <c r="E10" s="5">
        <f>IFERROR(INDEX(Sheet1!A:E,MATCH(K10,Sheet1!D:D,0),5),"")</f>
        <v>45122</v>
      </c>
      <c r="F10" s="42"/>
      <c r="G10" s="16"/>
      <c r="H10" s="16" t="str">
        <f>IFERROR(INDEX(Sheet2!A:F,MATCH(K10,Sheet2!F:F,0),1),"")</f>
        <v/>
      </c>
      <c r="I10" s="21" t="str">
        <f>IFERROR(INDEX(Sheet2!A:F,MATCH(K10,Sheet2!F:F,0),2),"")</f>
        <v/>
      </c>
      <c r="J10" s="7">
        <v>2069</v>
      </c>
      <c r="K10" s="8" t="s">
        <v>17</v>
      </c>
      <c r="L10" s="7">
        <v>2069</v>
      </c>
      <c r="M10" s="7">
        <f t="shared" si="0"/>
        <v>0</v>
      </c>
      <c r="N10" s="7"/>
      <c r="O10" s="4"/>
      <c r="P10" s="4"/>
      <c r="Q10" s="9"/>
    </row>
    <row r="11" spans="1:17" customFormat="1" x14ac:dyDescent="0.25">
      <c r="A11" s="10">
        <v>45182</v>
      </c>
      <c r="B11" s="11" t="s">
        <v>7</v>
      </c>
      <c r="C11" s="17">
        <f>IFERROR(INDEX(Sheet1!A:E,MATCH(K11,Sheet1!D:D,0),3),"")</f>
        <v>2069</v>
      </c>
      <c r="D11" s="17" t="str">
        <f>IFERROR(INDEX(Sheet1!A:E,MATCH(K11,Sheet1!D:D,0),4),"")</f>
        <v>009-23</v>
      </c>
      <c r="E11" s="18">
        <f>IFERROR(INDEX(Sheet1!A:E,MATCH(K11,Sheet1!D:D,0),5),"")</f>
        <v>45153</v>
      </c>
      <c r="F11" s="43"/>
      <c r="G11" s="19"/>
      <c r="H11" s="19" t="str">
        <f>IFERROR(INDEX(Sheet2!A:F,MATCH(K11,Sheet2!F:F,0),1),"")</f>
        <v/>
      </c>
      <c r="I11" s="17" t="str">
        <f>IFERROR(INDEX(Sheet2!A:F,MATCH(K11,Sheet2!F:F,0),2),"")</f>
        <v/>
      </c>
      <c r="J11" s="12">
        <v>2069</v>
      </c>
      <c r="K11" s="13" t="s">
        <v>18</v>
      </c>
      <c r="L11" s="12">
        <v>2069</v>
      </c>
      <c r="M11" s="12">
        <f t="shared" si="0"/>
        <v>0</v>
      </c>
      <c r="N11" s="12"/>
      <c r="O11" s="4"/>
      <c r="P11" s="4"/>
      <c r="Q11" s="9"/>
    </row>
    <row r="12" spans="1:17" customFormat="1" x14ac:dyDescent="0.25">
      <c r="A12" s="5">
        <v>45230</v>
      </c>
      <c r="B12" s="6" t="s">
        <v>7</v>
      </c>
      <c r="C12" s="7">
        <f>IFERROR(INDEX(Sheet1!A:E,MATCH(K12,Sheet1!D:D,0),3),"")</f>
        <v>2069</v>
      </c>
      <c r="D12" s="7" t="str">
        <f>IFERROR(INDEX(Sheet1!A:E,MATCH(K12,Sheet1!D:D,0),4),"")</f>
        <v>010-23</v>
      </c>
      <c r="E12" s="5">
        <f>IFERROR(INDEX(Sheet1!A:E,MATCH(K12,Sheet1!D:D,0),5),"")</f>
        <v>45184</v>
      </c>
      <c r="F12" s="42"/>
      <c r="G12" s="16"/>
      <c r="H12" s="16" t="str">
        <f>IFERROR(INDEX(Sheet2!A:F,MATCH(K12,Sheet2!F:F,0),1),"")</f>
        <v/>
      </c>
      <c r="I12" s="21" t="str">
        <f>IFERROR(INDEX(Sheet2!A:F,MATCH(K12,Sheet2!F:F,0),2),"")</f>
        <v/>
      </c>
      <c r="J12" s="7">
        <v>2069</v>
      </c>
      <c r="K12" s="8" t="s">
        <v>19</v>
      </c>
      <c r="L12" s="7">
        <v>2069</v>
      </c>
      <c r="M12" s="7">
        <f t="shared" si="0"/>
        <v>0</v>
      </c>
      <c r="N12" s="7"/>
      <c r="O12" s="4"/>
      <c r="P12" s="4"/>
      <c r="Q12" s="9"/>
    </row>
    <row r="13" spans="1:17" customFormat="1" x14ac:dyDescent="0.25">
      <c r="A13" s="10">
        <v>45266</v>
      </c>
      <c r="B13" s="11" t="s">
        <v>7</v>
      </c>
      <c r="C13" s="17">
        <f>IFERROR(INDEX(Sheet1!A:E,MATCH(K13,Sheet1!D:D,0),3),"")</f>
        <v>2069</v>
      </c>
      <c r="D13" s="17" t="str">
        <f>IFERROR(INDEX(Sheet1!A:E,MATCH(K13,Sheet1!D:D,0),4),"")</f>
        <v>011-23</v>
      </c>
      <c r="E13" s="18">
        <f>IFERROR(INDEX(Sheet1!A:E,MATCH(K13,Sheet1!D:D,0),5),"")</f>
        <v>45214</v>
      </c>
      <c r="F13" s="43"/>
      <c r="G13" s="19"/>
      <c r="H13" s="19" t="str">
        <f>IFERROR(INDEX(Sheet2!A:F,MATCH(K13,Sheet2!F:F,0),1),"")</f>
        <v/>
      </c>
      <c r="I13" s="17" t="str">
        <f>IFERROR(INDEX(Sheet2!A:F,MATCH(K13,Sheet2!F:F,0),2),"")</f>
        <v/>
      </c>
      <c r="J13" s="12">
        <v>2069</v>
      </c>
      <c r="K13" s="13" t="s">
        <v>20</v>
      </c>
      <c r="L13" s="12">
        <v>2069</v>
      </c>
      <c r="M13" s="12">
        <f t="shared" si="0"/>
        <v>0</v>
      </c>
      <c r="N13" s="12"/>
      <c r="O13" s="4"/>
      <c r="P13" s="4"/>
      <c r="Q13" s="9"/>
    </row>
    <row r="14" spans="1:17" customFormat="1" x14ac:dyDescent="0.25">
      <c r="A14" s="5">
        <v>45301</v>
      </c>
      <c r="B14" s="6" t="s">
        <v>7</v>
      </c>
      <c r="C14" s="7">
        <f>IFERROR(INDEX(Sheet1!A:E,MATCH(K14,Sheet1!D:D,0),3),"")</f>
        <v>2069</v>
      </c>
      <c r="D14" s="7" t="str">
        <f>IFERROR(INDEX(Sheet1!A:E,MATCH(K14,Sheet1!D:D,0),4),"")</f>
        <v>012-23</v>
      </c>
      <c r="E14" s="5">
        <f>IFERROR(INDEX(Sheet1!A:E,MATCH(K14,Sheet1!D:D,0),5),"")</f>
        <v>45245</v>
      </c>
      <c r="F14" s="42"/>
      <c r="G14" s="16"/>
      <c r="H14" s="16" t="str">
        <f>IFERROR(INDEX(Sheet2!A:F,MATCH(K14,Sheet2!F:F,0),1),"")</f>
        <v/>
      </c>
      <c r="I14" s="21" t="str">
        <f>IFERROR(INDEX(Sheet2!A:F,MATCH(K14,Sheet2!F:F,0),2),"")</f>
        <v/>
      </c>
      <c r="J14" s="7">
        <v>2069</v>
      </c>
      <c r="K14" s="8" t="s">
        <v>23</v>
      </c>
      <c r="L14" s="7">
        <v>2069</v>
      </c>
      <c r="M14" s="7">
        <f t="shared" si="0"/>
        <v>0</v>
      </c>
      <c r="N14" s="7"/>
      <c r="O14" s="4"/>
      <c r="P14" s="4"/>
      <c r="Q14" s="9"/>
    </row>
    <row r="15" spans="1:17" customFormat="1" x14ac:dyDescent="0.25">
      <c r="A15" s="10">
        <v>45358</v>
      </c>
      <c r="B15" s="11" t="s">
        <v>21</v>
      </c>
      <c r="C15" s="17">
        <f>IFERROR(INDEX(Sheet1!A:E,MATCH(K15,Sheet1!D:D,0),3),"")</f>
        <v>2147.75</v>
      </c>
      <c r="D15" s="17" t="str">
        <f>IFERROR(INDEX(Sheet1!A:E,MATCH(K15,Sheet1!D:D,0),4),"")</f>
        <v>013-23</v>
      </c>
      <c r="E15" s="18">
        <f>IFERROR(INDEX(Sheet1!A:E,MATCH(K15,Sheet1!D:D,0),5),"")</f>
        <v>45291</v>
      </c>
      <c r="F15" s="43"/>
      <c r="G15" s="19"/>
      <c r="H15" s="19">
        <f>IFERROR(INDEX(Sheet2!A:F,MATCH(K15,Sheet2!F:F,0),1),"")</f>
        <v>45358</v>
      </c>
      <c r="I15" s="17">
        <f>IFERROR(INDEX(Sheet2!A:F,MATCH(K15,Sheet2!F:F,0),2),"")</f>
        <v>2147.75</v>
      </c>
      <c r="J15" s="12">
        <v>2147.75</v>
      </c>
      <c r="K15" s="13" t="s">
        <v>24</v>
      </c>
      <c r="L15" s="12">
        <v>2147.75</v>
      </c>
      <c r="M15" s="12">
        <f t="shared" si="0"/>
        <v>0</v>
      </c>
      <c r="N15" s="12"/>
      <c r="O15" s="4"/>
      <c r="P15" s="4"/>
      <c r="Q15" s="9"/>
    </row>
    <row r="16" spans="1:17" customFormat="1" x14ac:dyDescent="0.25">
      <c r="A16" s="5">
        <v>45385</v>
      </c>
      <c r="B16" s="6" t="s">
        <v>22</v>
      </c>
      <c r="C16" s="7">
        <f>IFERROR(INDEX(Sheet1!A:E,MATCH(K16,Sheet1!D:D,0),3),"")</f>
        <v>2075</v>
      </c>
      <c r="D16" s="7" t="str">
        <f>IFERROR(INDEX(Sheet1!A:E,MATCH(K16,Sheet1!D:D,0),4),"")</f>
        <v>001-24</v>
      </c>
      <c r="E16" s="5">
        <f>IFERROR(INDEX(Sheet1!A:E,MATCH(K16,Sheet1!D:D,0),5),"")</f>
        <v>45306</v>
      </c>
      <c r="F16" s="46">
        <v>45324.384722222225</v>
      </c>
      <c r="G16" s="16" t="s">
        <v>167</v>
      </c>
      <c r="H16" s="16">
        <f>IFERROR(INDEX(Sheet2!A:F,MATCH(K16,Sheet2!F:F,0),1),"")</f>
        <v>45385</v>
      </c>
      <c r="I16" s="21">
        <f>IFERROR(INDEX(Sheet2!A:F,MATCH(K16,Sheet2!F:F,0),2),"")</f>
        <v>2075</v>
      </c>
      <c r="J16" s="7">
        <v>2075</v>
      </c>
      <c r="K16" s="8" t="s">
        <v>25</v>
      </c>
      <c r="L16" s="7">
        <v>2075</v>
      </c>
      <c r="M16" s="7">
        <f t="shared" si="0"/>
        <v>0</v>
      </c>
      <c r="N16" s="7"/>
      <c r="O16" s="4"/>
      <c r="P16" s="4"/>
      <c r="Q16" s="9"/>
    </row>
    <row r="17" spans="1:17" customFormat="1" x14ac:dyDescent="0.25">
      <c r="A17" s="10">
        <v>45400</v>
      </c>
      <c r="B17" s="11" t="s">
        <v>32</v>
      </c>
      <c r="C17" s="17">
        <f>IFERROR(INDEX(Sheet1!A:E,MATCH(K17,Sheet1!D:D,0),3),"")</f>
        <v>2075</v>
      </c>
      <c r="D17" s="17" t="str">
        <f>IFERROR(INDEX(Sheet1!A:E,MATCH(K17,Sheet1!D:D,0),4),"")</f>
        <v>002-24</v>
      </c>
      <c r="E17" s="18">
        <f>IFERROR(INDEX(Sheet1!A:E,MATCH(K17,Sheet1!D:D,0),5),"")</f>
        <v>45337</v>
      </c>
      <c r="F17" s="47">
        <v>45342.702777777777</v>
      </c>
      <c r="G17" s="16" t="s">
        <v>167</v>
      </c>
      <c r="H17" s="19">
        <f>IFERROR(INDEX(Sheet2!A:F,MATCH(K17,Sheet2!F:F,0),1),"")</f>
        <v>45400</v>
      </c>
      <c r="I17" s="17">
        <f>IFERROR(INDEX(Sheet2!A:F,MATCH(K17,Sheet2!F:F,0),2),"")</f>
        <v>2075</v>
      </c>
      <c r="J17" s="12">
        <v>2075</v>
      </c>
      <c r="K17" s="13" t="s">
        <v>26</v>
      </c>
      <c r="L17" s="12">
        <v>2075</v>
      </c>
      <c r="M17" s="12">
        <f t="shared" si="0"/>
        <v>0</v>
      </c>
      <c r="N17" s="12" t="s">
        <v>29</v>
      </c>
      <c r="O17" s="4"/>
      <c r="P17" s="4"/>
      <c r="Q17" s="9"/>
    </row>
    <row r="18" spans="1:17" customFormat="1" x14ac:dyDescent="0.25">
      <c r="A18" s="5">
        <v>45446</v>
      </c>
      <c r="B18" s="6" t="s">
        <v>33</v>
      </c>
      <c r="C18" s="7">
        <f>IFERROR(INDEX(Sheet1!A:E,MATCH(K18,Sheet1!D:D,0),3),"")</f>
        <v>2098.1999999999998</v>
      </c>
      <c r="D18" s="7" t="str">
        <f>IFERROR(INDEX(Sheet1!A:E,MATCH(K18,Sheet1!D:D,0),4),"")</f>
        <v>003-24</v>
      </c>
      <c r="E18" s="5">
        <f>IFERROR(INDEX(Sheet1!A:E,MATCH(K18,Sheet1!D:D,0),5),"")</f>
        <v>45366</v>
      </c>
      <c r="F18" s="46">
        <v>45398.636111111111</v>
      </c>
      <c r="G18" s="16" t="s">
        <v>167</v>
      </c>
      <c r="H18" s="16">
        <f>IFERROR(INDEX(Sheet2!A:F,MATCH(K18,Sheet2!F:F,0),1),"")</f>
        <v>45446</v>
      </c>
      <c r="I18" s="21">
        <f>IFERROR(INDEX(Sheet2!A:F,MATCH(K18,Sheet2!F:F,0),2),"")</f>
        <v>2098.1999999999998</v>
      </c>
      <c r="J18" s="7">
        <v>2098.1999999999998</v>
      </c>
      <c r="K18" s="8" t="s">
        <v>27</v>
      </c>
      <c r="L18" s="7">
        <v>2098.1999999999998</v>
      </c>
      <c r="M18" s="7">
        <f t="shared" si="0"/>
        <v>0</v>
      </c>
      <c r="N18" s="7" t="s">
        <v>30</v>
      </c>
      <c r="O18" s="4"/>
      <c r="P18" s="4"/>
      <c r="Q18" s="9"/>
    </row>
    <row r="19" spans="1:17" customFormat="1" x14ac:dyDescent="0.25">
      <c r="A19" s="10">
        <v>45485</v>
      </c>
      <c r="B19" s="11" t="s">
        <v>41</v>
      </c>
      <c r="C19" s="17">
        <f>IFERROR(INDEX(Sheet1!A:E,MATCH(K19,Sheet1!D:D,0),3),"")</f>
        <v>2075</v>
      </c>
      <c r="D19" s="17" t="str">
        <f>IFERROR(INDEX(Sheet1!A:E,MATCH(K19,Sheet1!D:D,0),4),"")</f>
        <v>004-24</v>
      </c>
      <c r="E19" s="18">
        <f>IFERROR(INDEX(Sheet1!A:E,MATCH(K19,Sheet1!D:D,0),5),"")</f>
        <v>45397</v>
      </c>
      <c r="F19" s="47">
        <v>45398.636805555558</v>
      </c>
      <c r="G19" s="19" t="s">
        <v>167</v>
      </c>
      <c r="H19" s="19">
        <f>IFERROR(INDEX(Sheet2!A:F,MATCH(K19,Sheet2!F:F,0),1),"")</f>
        <v>45485</v>
      </c>
      <c r="I19" s="17">
        <f>IFERROR(INDEX(Sheet2!A:F,MATCH(K19,Sheet2!F:F,0),2),"")</f>
        <v>2075</v>
      </c>
      <c r="J19" s="12">
        <v>2075</v>
      </c>
      <c r="K19" s="13" t="s">
        <v>28</v>
      </c>
      <c r="L19" s="12">
        <v>2075</v>
      </c>
      <c r="M19" s="12">
        <f t="shared" si="0"/>
        <v>0</v>
      </c>
      <c r="N19" s="12" t="s">
        <v>31</v>
      </c>
      <c r="O19" s="4"/>
      <c r="P19" s="4"/>
      <c r="Q19" s="9"/>
    </row>
    <row r="20" spans="1:17" customFormat="1" x14ac:dyDescent="0.25">
      <c r="A20" s="5">
        <v>45485</v>
      </c>
      <c r="B20" s="6" t="s">
        <v>41</v>
      </c>
      <c r="C20" s="7">
        <f>IFERROR(INDEX(Sheet1!A:E,MATCH(K20,Sheet1!D:D,0),3),"")</f>
        <v>2075</v>
      </c>
      <c r="D20" s="7" t="str">
        <f>IFERROR(INDEX(Sheet1!A:E,MATCH(K20,Sheet1!D:D,0),4),"")</f>
        <v>005-24</v>
      </c>
      <c r="E20" s="5">
        <f>IFERROR(INDEX(Sheet1!A:E,MATCH(K20,Sheet1!D:D,0),5),"")</f>
        <v>45427</v>
      </c>
      <c r="F20" s="46">
        <v>45452.945138888892</v>
      </c>
      <c r="G20" s="16" t="s">
        <v>172</v>
      </c>
      <c r="H20" s="16">
        <f>IFERROR(INDEX(Sheet2!A:F,MATCH(K20,Sheet2!F:F,0),1),"")</f>
        <v>45485</v>
      </c>
      <c r="I20" s="21">
        <f>IFERROR(INDEX(Sheet2!A:F,MATCH(K20,Sheet2!F:F,0),2),"")</f>
        <v>2075</v>
      </c>
      <c r="J20" s="7">
        <v>2075</v>
      </c>
      <c r="K20" s="8" t="s">
        <v>34</v>
      </c>
      <c r="L20" s="7">
        <v>2075</v>
      </c>
      <c r="M20" s="7">
        <f t="shared" si="0"/>
        <v>0</v>
      </c>
      <c r="N20" s="7" t="s">
        <v>36</v>
      </c>
      <c r="O20" s="4"/>
      <c r="P20" s="4"/>
      <c r="Q20" s="9"/>
    </row>
    <row r="21" spans="1:17" customFormat="1" x14ac:dyDescent="0.25">
      <c r="A21" s="10">
        <v>45547</v>
      </c>
      <c r="B21" s="11" t="s">
        <v>44</v>
      </c>
      <c r="C21" s="17">
        <f>IFERROR(INDEX(Sheet1!A:E,MATCH(K21,Sheet1!D:D,0),3),"")</f>
        <v>2075</v>
      </c>
      <c r="D21" s="17" t="str">
        <f>IFERROR(INDEX(Sheet1!A:E,MATCH(K21,Sheet1!D:D,0),4),"")</f>
        <v>006-24</v>
      </c>
      <c r="E21" s="18">
        <f>IFERROR(INDEX(Sheet1!A:E,MATCH(K21,Sheet1!D:D,0),5),"")</f>
        <v>45458</v>
      </c>
      <c r="F21" s="47">
        <v>45457.393055555556</v>
      </c>
      <c r="G21" s="19" t="s">
        <v>172</v>
      </c>
      <c r="H21" s="19">
        <f>IFERROR(INDEX(Sheet2!A:F,MATCH(K21,Sheet2!F:F,0),1),"")</f>
        <v>45547</v>
      </c>
      <c r="I21" s="17">
        <f>IFERROR(INDEX(Sheet2!A:F,MATCH(K21,Sheet2!F:F,0),2),"")</f>
        <v>2075</v>
      </c>
      <c r="J21" s="12">
        <v>2075</v>
      </c>
      <c r="K21" s="13" t="s">
        <v>35</v>
      </c>
      <c r="L21" s="12">
        <v>2075</v>
      </c>
      <c r="M21" s="12">
        <f t="shared" si="0"/>
        <v>0</v>
      </c>
      <c r="N21" s="12" t="s">
        <v>37</v>
      </c>
      <c r="O21" s="4"/>
      <c r="P21" s="4"/>
      <c r="Q21" s="9"/>
    </row>
    <row r="22" spans="1:17" customFormat="1" x14ac:dyDescent="0.25">
      <c r="A22" s="10"/>
      <c r="B22" s="11"/>
      <c r="C22" s="17"/>
      <c r="D22" s="17"/>
      <c r="E22" s="18"/>
      <c r="F22" s="47">
        <v>45539.413194444445</v>
      </c>
      <c r="G22" s="19" t="s">
        <v>177</v>
      </c>
      <c r="H22" s="19"/>
      <c r="I22" s="17"/>
      <c r="J22" s="12"/>
      <c r="K22" s="13"/>
      <c r="L22" s="12"/>
      <c r="M22" s="12"/>
      <c r="N22" s="12"/>
      <c r="O22" s="4"/>
      <c r="P22" s="4"/>
      <c r="Q22" s="9"/>
    </row>
    <row r="23" spans="1:17" customFormat="1" x14ac:dyDescent="0.25">
      <c r="A23" s="5">
        <v>45548</v>
      </c>
      <c r="B23" s="6" t="s">
        <v>45</v>
      </c>
      <c r="C23" s="7">
        <f>IFERROR(INDEX(Sheet1!A:E,MATCH(K23,Sheet1!D:D,0),3),"")</f>
        <v>2075</v>
      </c>
      <c r="D23" s="7" t="str">
        <f>IFERROR(INDEX(Sheet1!A:E,MATCH(K23,Sheet1!D:D,0),4),"")</f>
        <v>008-24</v>
      </c>
      <c r="E23" s="5">
        <f>IFERROR(INDEX(Sheet1!A:E,MATCH(K23,Sheet1!D:D,0),5),"")</f>
        <v>45488</v>
      </c>
      <c r="F23" s="46">
        <v>45497.404166666667</v>
      </c>
      <c r="G23" s="16" t="s">
        <v>172</v>
      </c>
      <c r="H23" s="16">
        <f>IFERROR(INDEX(Sheet2!A:F,MATCH(K23,Sheet2!F:F,0),1),"")</f>
        <v>45548</v>
      </c>
      <c r="I23" s="21">
        <f>IFERROR(INDEX(Sheet2!A:F,MATCH(K23,Sheet2!F:F,0),2),"")</f>
        <v>2075</v>
      </c>
      <c r="J23" s="7">
        <v>2075</v>
      </c>
      <c r="K23" s="8" t="s">
        <v>38</v>
      </c>
      <c r="L23" s="7">
        <v>2075</v>
      </c>
      <c r="M23" s="7">
        <f t="shared" si="0"/>
        <v>0</v>
      </c>
      <c r="N23" s="7" t="s">
        <v>39</v>
      </c>
      <c r="O23" s="4"/>
      <c r="P23" s="4"/>
      <c r="Q23" s="9"/>
    </row>
    <row r="24" spans="1:17" customFormat="1" x14ac:dyDescent="0.25">
      <c r="A24" s="5"/>
      <c r="B24" s="6"/>
      <c r="C24" s="7"/>
      <c r="D24" s="7"/>
      <c r="E24" s="5"/>
      <c r="F24" s="46">
        <v>45539.413194444445</v>
      </c>
      <c r="G24" s="16" t="s">
        <v>177</v>
      </c>
      <c r="H24" s="16"/>
      <c r="I24" s="21"/>
      <c r="J24" s="7"/>
      <c r="K24" s="8"/>
      <c r="L24" s="7"/>
      <c r="M24" s="7"/>
      <c r="N24" s="7"/>
      <c r="O24" s="4"/>
      <c r="P24" s="4"/>
      <c r="Q24" s="9"/>
    </row>
    <row r="25" spans="1:17" customFormat="1" x14ac:dyDescent="0.25">
      <c r="A25" s="10">
        <v>45623</v>
      </c>
      <c r="B25" s="11" t="s">
        <v>51</v>
      </c>
      <c r="C25" s="17">
        <f>IFERROR(INDEX(Sheet1!A:E,MATCH(K25,Sheet1!D:D,0),3),"")</f>
        <v>2075</v>
      </c>
      <c r="D25" s="17" t="str">
        <f>IFERROR(INDEX(Sheet1!A:E,MATCH(K25,Sheet1!D:D,0),4),"")</f>
        <v>009-24</v>
      </c>
      <c r="E25" s="18">
        <f>IFERROR(INDEX(Sheet1!A:E,MATCH(K25,Sheet1!D:D,0),5),"")</f>
        <v>45519</v>
      </c>
      <c r="F25" s="47">
        <v>45520.404861111114</v>
      </c>
      <c r="G25" s="19" t="s">
        <v>172</v>
      </c>
      <c r="H25" s="19">
        <f>IFERROR(INDEX(Sheet2!A:F,MATCH(K25,Sheet2!F:F,0),1),"")</f>
        <v>45623</v>
      </c>
      <c r="I25" s="17">
        <f>IFERROR(INDEX(Sheet2!A:F,MATCH(K25,Sheet2!F:F,0),2),"")</f>
        <v>2075</v>
      </c>
      <c r="J25" s="12">
        <v>2075</v>
      </c>
      <c r="K25" s="13" t="s">
        <v>42</v>
      </c>
      <c r="L25" s="12">
        <v>2075</v>
      </c>
      <c r="M25" s="12">
        <f t="shared" si="0"/>
        <v>0</v>
      </c>
      <c r="N25" s="12" t="s">
        <v>40</v>
      </c>
      <c r="O25" s="4"/>
      <c r="P25" s="4"/>
      <c r="Q25" s="9"/>
    </row>
    <row r="26" spans="1:17" customFormat="1" x14ac:dyDescent="0.25">
      <c r="A26" s="10"/>
      <c r="B26" s="11"/>
      <c r="C26" s="17"/>
      <c r="D26" s="17"/>
      <c r="E26" s="18"/>
      <c r="F26" s="47">
        <v>45539.413194444445</v>
      </c>
      <c r="G26" s="19" t="s">
        <v>177</v>
      </c>
      <c r="H26" s="19"/>
      <c r="I26" s="17"/>
      <c r="J26" s="12"/>
      <c r="K26" s="13"/>
      <c r="L26" s="12"/>
      <c r="M26" s="12"/>
      <c r="N26" s="12"/>
      <c r="O26" s="4"/>
      <c r="P26" s="4"/>
      <c r="Q26" s="9"/>
    </row>
    <row r="27" spans="1:17" customFormat="1" x14ac:dyDescent="0.25">
      <c r="A27" s="10"/>
      <c r="B27" s="11"/>
      <c r="C27" s="17"/>
      <c r="D27" s="17"/>
      <c r="E27" s="18"/>
      <c r="F27" s="47">
        <v>45617.480555555558</v>
      </c>
      <c r="G27" s="19" t="s">
        <v>177</v>
      </c>
      <c r="H27" s="19"/>
      <c r="I27" s="17"/>
      <c r="J27" s="12"/>
      <c r="K27" s="13"/>
      <c r="L27" s="12"/>
      <c r="M27" s="12"/>
      <c r="N27" s="12"/>
      <c r="O27" s="4"/>
      <c r="P27" s="4"/>
      <c r="Q27" s="9"/>
    </row>
    <row r="28" spans="1:17" customFormat="1" x14ac:dyDescent="0.25">
      <c r="A28" s="5">
        <v>45623</v>
      </c>
      <c r="B28" s="6" t="s">
        <v>51</v>
      </c>
      <c r="C28" s="7">
        <f>IFERROR(INDEX(Sheet1!A:E,MATCH(K28,Sheet1!D:D,0),3),"")</f>
        <v>2075</v>
      </c>
      <c r="D28" s="7" t="str">
        <f>IFERROR(INDEX(Sheet1!A:E,MATCH(K28,Sheet1!D:D,0),4),"")</f>
        <v>011-24</v>
      </c>
      <c r="E28" s="5">
        <f>IFERROR(INDEX(Sheet1!A:E,MATCH(K28,Sheet1!D:D,0),5),"")</f>
        <v>45550</v>
      </c>
      <c r="F28" s="46">
        <v>45551.424305555556</v>
      </c>
      <c r="G28" s="16" t="s">
        <v>172</v>
      </c>
      <c r="H28" s="16" t="str">
        <f>IFERROR(INDEX(Sheet2!A:F,MATCH(K28,Sheet2!F:F,0),1),"")</f>
        <v/>
      </c>
      <c r="I28" s="21" t="str">
        <f>IFERROR(INDEX(Sheet2!A:F,MATCH(K28,Sheet2!F:F,0),2),"")</f>
        <v/>
      </c>
      <c r="J28" s="7">
        <v>2000</v>
      </c>
      <c r="K28" s="8" t="s">
        <v>43</v>
      </c>
      <c r="L28" s="7">
        <v>2075</v>
      </c>
      <c r="M28" s="22">
        <f t="shared" si="0"/>
        <v>-75</v>
      </c>
      <c r="N28" s="7" t="s">
        <v>48</v>
      </c>
      <c r="O28" s="4"/>
      <c r="P28" s="4"/>
      <c r="Q28" s="9"/>
    </row>
    <row r="29" spans="1:17" customFormat="1" x14ac:dyDescent="0.25">
      <c r="A29" s="5"/>
      <c r="B29" s="6"/>
      <c r="C29" s="7"/>
      <c r="D29" s="7"/>
      <c r="E29" s="5"/>
      <c r="F29" s="46">
        <v>45617.480555555558</v>
      </c>
      <c r="G29" s="16" t="s">
        <v>177</v>
      </c>
      <c r="H29" s="16"/>
      <c r="I29" s="21"/>
      <c r="J29" s="7"/>
      <c r="K29" s="8"/>
      <c r="L29" s="7"/>
      <c r="M29" s="22"/>
      <c r="N29" s="7"/>
      <c r="O29" s="4"/>
      <c r="P29" s="4"/>
      <c r="Q29" s="9"/>
    </row>
    <row r="30" spans="1:17" customFormat="1" x14ac:dyDescent="0.25">
      <c r="A30" s="10">
        <v>45638</v>
      </c>
      <c r="B30" s="11" t="s">
        <v>52</v>
      </c>
      <c r="C30" s="17">
        <f>IFERROR(INDEX(Sheet1!A:E,MATCH(K30,Sheet1!D:D,0),3),"")</f>
        <v>2000</v>
      </c>
      <c r="D30" s="17" t="str">
        <f>IFERROR(INDEX(Sheet1!A:E,MATCH(K30,Sheet1!D:D,0),4),"")</f>
        <v>012-24</v>
      </c>
      <c r="E30" s="18">
        <f>IFERROR(INDEX(Sheet1!A:E,MATCH(K30,Sheet1!D:D,0),5),"")</f>
        <v>45580</v>
      </c>
      <c r="F30" s="47">
        <v>45616.46597222222</v>
      </c>
      <c r="G30" s="19" t="s">
        <v>180</v>
      </c>
      <c r="H30" s="19">
        <f>IFERROR(INDEX(Sheet2!A:F,MATCH(K30,Sheet2!F:F,0),1),"")</f>
        <v>45623</v>
      </c>
      <c r="I30" s="17">
        <f>IFERROR(INDEX(Sheet2!A:F,MATCH(K30,Sheet2!F:F,0),2),"")</f>
        <v>2000</v>
      </c>
      <c r="J30" s="12">
        <v>2000</v>
      </c>
      <c r="K30" s="13" t="s">
        <v>46</v>
      </c>
      <c r="L30" s="12">
        <v>2000</v>
      </c>
      <c r="M30" s="12">
        <f t="shared" si="0"/>
        <v>0</v>
      </c>
      <c r="N30" s="12" t="s">
        <v>49</v>
      </c>
      <c r="O30" s="4"/>
      <c r="P30" s="4"/>
      <c r="Q30" s="9"/>
    </row>
    <row r="31" spans="1:17" customFormat="1" x14ac:dyDescent="0.25">
      <c r="A31" s="10"/>
      <c r="B31" s="40"/>
      <c r="C31" s="17"/>
      <c r="D31" s="17"/>
      <c r="E31" s="18"/>
      <c r="F31" s="47">
        <v>45617.480555555558</v>
      </c>
      <c r="G31" s="19" t="s">
        <v>177</v>
      </c>
      <c r="H31" s="19"/>
      <c r="I31" s="17"/>
      <c r="J31" s="12"/>
      <c r="K31" s="13"/>
      <c r="L31" s="12"/>
      <c r="M31" s="12"/>
      <c r="N31" s="12"/>
      <c r="O31" s="4"/>
      <c r="P31" s="4"/>
      <c r="Q31" s="9"/>
    </row>
    <row r="32" spans="1:17" customFormat="1" x14ac:dyDescent="0.25">
      <c r="A32" s="5">
        <v>45660</v>
      </c>
      <c r="B32" t="s">
        <v>158</v>
      </c>
      <c r="C32" s="7">
        <f>IFERROR(INDEX(Sheet1!A:E,MATCH(K32,Sheet1!D:D,0),3),"")</f>
        <v>2000</v>
      </c>
      <c r="D32" s="7" t="str">
        <f>IFERROR(INDEX(Sheet1!A:E,MATCH(K32,Sheet1!D:D,0),4),"")</f>
        <v>014-24</v>
      </c>
      <c r="E32" s="5">
        <f>IFERROR(INDEX(Sheet1!A:E,MATCH(K32,Sheet1!D:D,0),5),"")</f>
        <v>45611</v>
      </c>
      <c r="F32" s="46">
        <v>45616.46597222222</v>
      </c>
      <c r="G32" s="16" t="s">
        <v>180</v>
      </c>
      <c r="H32" s="16">
        <f>IFERROR(INDEX(Sheet2!A:F,MATCH(K32,Sheet2!F:F,0),1),"")</f>
        <v>45638</v>
      </c>
      <c r="I32" s="21">
        <f>IFERROR(INDEX(Sheet2!A:F,MATCH(K32,Sheet2!F:F,0),2),"")</f>
        <v>2000</v>
      </c>
      <c r="J32" s="7">
        <v>2000</v>
      </c>
      <c r="K32" s="8" t="s">
        <v>47</v>
      </c>
      <c r="L32" s="7">
        <v>2000</v>
      </c>
      <c r="M32" s="7">
        <f t="shared" si="0"/>
        <v>0</v>
      </c>
      <c r="N32" s="7" t="s">
        <v>50</v>
      </c>
      <c r="O32" s="4"/>
      <c r="P32" s="4"/>
      <c r="Q32" s="9"/>
    </row>
    <row r="33" spans="1:17" customFormat="1" x14ac:dyDescent="0.25">
      <c r="A33" s="5"/>
      <c r="C33" s="7"/>
      <c r="D33" s="7"/>
      <c r="E33" s="5"/>
      <c r="F33" s="46">
        <v>45617.480555555558</v>
      </c>
      <c r="G33" s="16" t="s">
        <v>177</v>
      </c>
      <c r="H33" s="16"/>
      <c r="I33" s="21"/>
      <c r="J33" s="7"/>
      <c r="K33" s="8"/>
      <c r="L33" s="7"/>
      <c r="M33" s="7"/>
      <c r="N33" s="7"/>
      <c r="O33" s="4"/>
      <c r="P33" s="4"/>
      <c r="Q33" s="9"/>
    </row>
    <row r="34" spans="1:17" s="51" customFormat="1" x14ac:dyDescent="0.25">
      <c r="A34" s="32"/>
      <c r="B34" s="33" t="s">
        <v>53</v>
      </c>
      <c r="C34" s="34">
        <f>IFERROR(INDEX(Sheet1!A:E,MATCH(K34,Sheet1!D:D,0),3),"")</f>
        <v>2000</v>
      </c>
      <c r="D34" s="34" t="str">
        <f>IFERROR(INDEX(Sheet1!A:E,MATCH(K34,Sheet1!D:D,0),4),"")</f>
        <v>015-24</v>
      </c>
      <c r="E34" s="35">
        <f>IFERROR(INDEX(Sheet1!A:E,MATCH(K34,Sheet1!D:D,0),5),"")</f>
        <v>45641</v>
      </c>
      <c r="F34" s="52">
        <v>45649.440972222219</v>
      </c>
      <c r="G34" s="53" t="s">
        <v>172</v>
      </c>
      <c r="H34" s="36">
        <f>IFERROR(INDEX(Sheet2!A:F,MATCH(K34,Sheet2!F:F,0),1),"")</f>
        <v>45660</v>
      </c>
      <c r="I34" s="34">
        <f>IFERROR(INDEX(Sheet2!A:F,MATCH(K34,Sheet2!F:F,0),2),"")</f>
        <v>2000</v>
      </c>
      <c r="J34" s="37"/>
      <c r="K34" s="38" t="s">
        <v>54</v>
      </c>
      <c r="L34" s="37">
        <v>2000</v>
      </c>
      <c r="M34" s="37">
        <f t="shared" si="0"/>
        <v>-2000</v>
      </c>
      <c r="N34" s="37" t="s">
        <v>55</v>
      </c>
      <c r="O34" s="49"/>
      <c r="P34" s="49"/>
      <c r="Q34" s="50"/>
    </row>
    <row r="35" spans="1:17" customFormat="1" x14ac:dyDescent="0.25">
      <c r="A35" s="5">
        <v>45660</v>
      </c>
      <c r="B35" t="s">
        <v>158</v>
      </c>
      <c r="C35" s="7">
        <f>IFERROR(INDEX(Sheet1!A:E,MATCH(K35,Sheet1!D:D,0),3),"")</f>
        <v>2243.75</v>
      </c>
      <c r="D35" s="7" t="str">
        <f>IFERROR(INDEX(Sheet1!A:E,MATCH(K35,Sheet1!D:D,0),4),"")</f>
        <v>016-24</v>
      </c>
      <c r="E35" s="5">
        <f>IFERROR(INDEX(Sheet1!A:E,MATCH(K35,Sheet1!D:D,0),5),"")</f>
        <v>45645</v>
      </c>
      <c r="F35" s="46">
        <v>45649.440972222219</v>
      </c>
      <c r="G35" s="16" t="s">
        <v>172</v>
      </c>
      <c r="H35" s="16">
        <f>IFERROR(INDEX(Sheet2!A:F,MATCH(K35,Sheet2!F:F,0),1),"")</f>
        <v>45660</v>
      </c>
      <c r="I35" s="21">
        <f>IFERROR(INDEX(Sheet2!A:F,MATCH(K35,Sheet2!F:F,0),2),"")</f>
        <v>2243.75</v>
      </c>
      <c r="J35" s="7">
        <v>2243.75</v>
      </c>
      <c r="K35" s="8" t="s">
        <v>56</v>
      </c>
      <c r="L35" s="7">
        <v>2243.75</v>
      </c>
      <c r="M35" s="7">
        <f t="shared" si="0"/>
        <v>0</v>
      </c>
      <c r="N35" s="7" t="s">
        <v>57</v>
      </c>
      <c r="O35" s="4"/>
      <c r="P35" s="4"/>
      <c r="Q35" s="9"/>
    </row>
    <row r="36" spans="1:17" customFormat="1" x14ac:dyDescent="0.25">
      <c r="A36" s="10">
        <v>45672</v>
      </c>
      <c r="B36" s="11" t="s">
        <v>159</v>
      </c>
      <c r="C36" s="17">
        <v>2000</v>
      </c>
      <c r="D36" s="17" t="str">
        <f>IFERROR(INDEX(Sheet1!A:E,MATCH(K36,Sheet1!D:D,0),4),"")</f>
        <v>001-25a</v>
      </c>
      <c r="E36" s="18">
        <f>IFERROR(INDEX(Sheet1!A:E,MATCH(K36,Sheet1!D:D,0),5),"")</f>
        <v>45672</v>
      </c>
      <c r="F36" s="47">
        <v>45680.543749999997</v>
      </c>
      <c r="G36" s="19" t="s">
        <v>184</v>
      </c>
      <c r="H36" s="19">
        <f>IFERROR(INDEX(Sheet2!A:F,MATCH(K36,Sheet2!F:F,0),1),"")</f>
        <v>45701</v>
      </c>
      <c r="I36" s="17">
        <f>IFERROR(INDEX(Sheet2!A:F,MATCH(K36,Sheet2!F:F,0),2),"")</f>
        <v>2000</v>
      </c>
      <c r="J36" s="12">
        <v>2000</v>
      </c>
      <c r="K36" s="13" t="s">
        <v>160</v>
      </c>
      <c r="L36" s="12">
        <v>2000</v>
      </c>
      <c r="M36" s="12">
        <f t="shared" si="0"/>
        <v>0</v>
      </c>
      <c r="N36" s="12" t="s">
        <v>58</v>
      </c>
      <c r="O36" s="4"/>
      <c r="P36" s="4"/>
      <c r="Q36" s="9"/>
    </row>
    <row r="37" spans="1:17" customFormat="1" x14ac:dyDescent="0.25">
      <c r="A37" s="5">
        <v>45672</v>
      </c>
      <c r="B37" s="6" t="s">
        <v>159</v>
      </c>
      <c r="C37" s="7">
        <f>IFERROR(INDEX(Sheet1!A:E,MATCH(K37,Sheet1!D:D,0),3),"")</f>
        <v>2000</v>
      </c>
      <c r="D37" s="7" t="str">
        <f>IFERROR(INDEX(Sheet1!A:E,MATCH(K37,Sheet1!D:D,0),4),"")</f>
        <v>001-25b</v>
      </c>
      <c r="E37" s="5">
        <f>IFERROR(INDEX(Sheet1!A:E,MATCH(K37,Sheet1!D:D,0),5),"")</f>
        <v>45672</v>
      </c>
      <c r="F37" s="46">
        <v>45680.543749999997</v>
      </c>
      <c r="G37" s="16" t="s">
        <v>184</v>
      </c>
      <c r="H37" s="16">
        <f>IFERROR(INDEX(Sheet2!A:F,MATCH(K37,Sheet2!F:F,0),1),"")</f>
        <v>45701</v>
      </c>
      <c r="I37" s="21">
        <f>IFERROR(INDEX(Sheet2!A:F,MATCH(K37,Sheet2!F:F,0),2),"")</f>
        <v>2000</v>
      </c>
      <c r="J37" s="7">
        <v>2000</v>
      </c>
      <c r="K37" s="8" t="s">
        <v>161</v>
      </c>
      <c r="L37" s="7">
        <v>2000</v>
      </c>
      <c r="M37" s="7">
        <f t="shared" si="0"/>
        <v>0</v>
      </c>
      <c r="N37" s="7" t="s">
        <v>59</v>
      </c>
      <c r="O37" s="4"/>
      <c r="P37" s="4"/>
      <c r="Q37" s="9"/>
    </row>
    <row r="38" spans="1:17" customFormat="1" x14ac:dyDescent="0.25">
      <c r="A38" s="23">
        <v>45672</v>
      </c>
      <c r="B38" s="24" t="s">
        <v>159</v>
      </c>
      <c r="C38" s="25">
        <f>IFERROR(INDEX(Sheet1!A:E,MATCH(K38,Sheet1!D:D,0),3),"")</f>
        <v>144</v>
      </c>
      <c r="D38" s="25" t="str">
        <f>IFERROR(INDEX(Sheet1!A:E,MATCH(K38,Sheet1!D:D,0),4),"")</f>
        <v>001-25c</v>
      </c>
      <c r="E38" s="26">
        <f>IFERROR(INDEX(Sheet1!A:E,MATCH(K38,Sheet1!D:D,0),5),"")</f>
        <v>45672</v>
      </c>
      <c r="F38" s="48">
        <v>45680.543749999997</v>
      </c>
      <c r="G38" s="27" t="s">
        <v>184</v>
      </c>
      <c r="H38" s="27">
        <f>IFERROR(INDEX(Sheet2!A:F,MATCH(K38,Sheet2!F:F,0),1),"")</f>
        <v>45701</v>
      </c>
      <c r="I38" s="25">
        <f>IFERROR(INDEX(Sheet2!A:F,MATCH(K38,Sheet2!F:F,0),2),"")</f>
        <v>144</v>
      </c>
      <c r="J38" s="28">
        <v>144</v>
      </c>
      <c r="K38" s="29" t="s">
        <v>162</v>
      </c>
      <c r="L38" s="28">
        <v>144</v>
      </c>
      <c r="M38" s="28">
        <f t="shared" si="0"/>
        <v>0</v>
      </c>
      <c r="N38" s="28" t="s">
        <v>60</v>
      </c>
      <c r="O38" s="4"/>
      <c r="P38" s="4"/>
      <c r="Q38" s="9"/>
    </row>
  </sheetData>
  <mergeCells count="2">
    <mergeCell ref="C1:E1"/>
    <mergeCell ref="H1:I1"/>
  </mergeCells>
  <conditionalFormatting sqref="K2:K38">
    <cfRule type="expression" dxfId="3" priority="9">
      <formula>LEFT($B2,7)="Online "</formula>
    </cfRule>
    <cfRule type="expression" dxfId="2" priority="10">
      <formula>LEFT($B2,8)="TRANSFER"</formula>
    </cfRule>
    <cfRule type="expression" dxfId="1" priority="11">
      <formula>$J2&gt;0</formula>
    </cfRule>
    <cfRule type="expression" dxfId="0" priority="12">
      <formula>OR(#REF!="AGG",#REF!="AE")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D2B6D-9730-4ED0-83C4-8390BC8F0A75}">
  <dimension ref="A1:B23"/>
  <sheetViews>
    <sheetView workbookViewId="0">
      <selection activeCell="B1" sqref="B1:B23"/>
    </sheetView>
  </sheetViews>
  <sheetFormatPr defaultRowHeight="15" x14ac:dyDescent="0.25"/>
  <cols>
    <col min="1" max="1" width="19.42578125" bestFit="1" customWidth="1"/>
    <col min="2" max="2" width="21.85546875" bestFit="1" customWidth="1"/>
  </cols>
  <sheetData>
    <row r="1" spans="1:2" x14ac:dyDescent="0.25">
      <c r="A1" t="s">
        <v>166</v>
      </c>
      <c r="B1" s="45">
        <f>DATEVALUE(LEFT(A1,SEARCH(",",A1)-1))+TIMEVALUE(MID(A1,FIND(",",A1)+2,LEN(A1)))</f>
        <v>45324.384722222225</v>
      </c>
    </row>
    <row r="2" spans="1:2" x14ac:dyDescent="0.25">
      <c r="A2" t="s">
        <v>168</v>
      </c>
      <c r="B2" s="45">
        <f t="shared" ref="B2:B23" si="0">DATEVALUE(LEFT(A2,SEARCH(",",A2)-1))+TIMEVALUE(MID(A2,FIND(",",A2)+2,LEN(A2)))</f>
        <v>45342.702777777777</v>
      </c>
    </row>
    <row r="3" spans="1:2" x14ac:dyDescent="0.25">
      <c r="A3" t="s">
        <v>169</v>
      </c>
      <c r="B3" s="45">
        <f t="shared" si="0"/>
        <v>45398.636111111111</v>
      </c>
    </row>
    <row r="4" spans="1:2" x14ac:dyDescent="0.25">
      <c r="A4" t="s">
        <v>170</v>
      </c>
      <c r="B4" s="45">
        <f t="shared" si="0"/>
        <v>45398.636805555558</v>
      </c>
    </row>
    <row r="5" spans="1:2" x14ac:dyDescent="0.25">
      <c r="A5" t="s">
        <v>171</v>
      </c>
      <c r="B5" s="45">
        <f t="shared" si="0"/>
        <v>45452.945138888892</v>
      </c>
    </row>
    <row r="6" spans="1:2" x14ac:dyDescent="0.25">
      <c r="A6" t="s">
        <v>173</v>
      </c>
      <c r="B6" s="45">
        <f t="shared" si="0"/>
        <v>45457.393055555556</v>
      </c>
    </row>
    <row r="7" spans="1:2" x14ac:dyDescent="0.25">
      <c r="A7" t="s">
        <v>176</v>
      </c>
      <c r="B7" s="45">
        <f t="shared" si="0"/>
        <v>45539.413194444445</v>
      </c>
    </row>
    <row r="8" spans="1:2" x14ac:dyDescent="0.25">
      <c r="A8" t="s">
        <v>174</v>
      </c>
      <c r="B8" s="45">
        <f t="shared" si="0"/>
        <v>45497.404166666667</v>
      </c>
    </row>
    <row r="9" spans="1:2" x14ac:dyDescent="0.25">
      <c r="A9" t="s">
        <v>176</v>
      </c>
      <c r="B9" s="45">
        <f t="shared" si="0"/>
        <v>45539.413194444445</v>
      </c>
    </row>
    <row r="10" spans="1:2" x14ac:dyDescent="0.25">
      <c r="A10" t="s">
        <v>175</v>
      </c>
      <c r="B10" s="45">
        <f t="shared" si="0"/>
        <v>45520.404861111114</v>
      </c>
    </row>
    <row r="11" spans="1:2" x14ac:dyDescent="0.25">
      <c r="A11" t="s">
        <v>176</v>
      </c>
      <c r="B11" s="45">
        <f t="shared" si="0"/>
        <v>45539.413194444445</v>
      </c>
    </row>
    <row r="12" spans="1:2" x14ac:dyDescent="0.25">
      <c r="A12" t="s">
        <v>181</v>
      </c>
      <c r="B12" s="45">
        <f t="shared" si="0"/>
        <v>45617.480555555558</v>
      </c>
    </row>
    <row r="13" spans="1:2" x14ac:dyDescent="0.25">
      <c r="A13" t="s">
        <v>178</v>
      </c>
      <c r="B13" s="45">
        <f t="shared" si="0"/>
        <v>45551.424305555556</v>
      </c>
    </row>
    <row r="14" spans="1:2" x14ac:dyDescent="0.25">
      <c r="A14" t="s">
        <v>181</v>
      </c>
      <c r="B14" s="45">
        <f t="shared" si="0"/>
        <v>45617.480555555558</v>
      </c>
    </row>
    <row r="15" spans="1:2" x14ac:dyDescent="0.25">
      <c r="A15" t="s">
        <v>179</v>
      </c>
      <c r="B15" s="45">
        <f t="shared" si="0"/>
        <v>45616.46597222222</v>
      </c>
    </row>
    <row r="16" spans="1:2" x14ac:dyDescent="0.25">
      <c r="A16" t="s">
        <v>181</v>
      </c>
      <c r="B16" s="45">
        <f t="shared" si="0"/>
        <v>45617.480555555558</v>
      </c>
    </row>
    <row r="17" spans="1:2" x14ac:dyDescent="0.25">
      <c r="A17" t="s">
        <v>179</v>
      </c>
      <c r="B17" s="45">
        <f t="shared" si="0"/>
        <v>45616.46597222222</v>
      </c>
    </row>
    <row r="18" spans="1:2" x14ac:dyDescent="0.25">
      <c r="A18" t="s">
        <v>181</v>
      </c>
      <c r="B18" s="45">
        <f t="shared" si="0"/>
        <v>45617.480555555558</v>
      </c>
    </row>
    <row r="19" spans="1:2" x14ac:dyDescent="0.25">
      <c r="A19" t="s">
        <v>182</v>
      </c>
      <c r="B19" s="45">
        <f t="shared" si="0"/>
        <v>45649.440972222219</v>
      </c>
    </row>
    <row r="20" spans="1:2" x14ac:dyDescent="0.25">
      <c r="A20" t="s">
        <v>182</v>
      </c>
      <c r="B20" s="45">
        <f t="shared" si="0"/>
        <v>45649.440972222219</v>
      </c>
    </row>
    <row r="21" spans="1:2" x14ac:dyDescent="0.25">
      <c r="A21" t="s">
        <v>183</v>
      </c>
      <c r="B21" s="45">
        <f t="shared" si="0"/>
        <v>45680.543749999997</v>
      </c>
    </row>
    <row r="22" spans="1:2" x14ac:dyDescent="0.25">
      <c r="A22" t="s">
        <v>183</v>
      </c>
      <c r="B22" s="45">
        <f t="shared" si="0"/>
        <v>45680.543749999997</v>
      </c>
    </row>
    <row r="23" spans="1:2" x14ac:dyDescent="0.25">
      <c r="A23" t="s">
        <v>183</v>
      </c>
      <c r="B23" s="45">
        <f t="shared" si="0"/>
        <v>45680.543749999997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0F972-7609-40D1-9F92-6D8C75CD7BAC}">
  <dimension ref="A1:E61"/>
  <sheetViews>
    <sheetView topLeftCell="A22" workbookViewId="0">
      <selection activeCell="C1" sqref="C1"/>
    </sheetView>
  </sheetViews>
  <sheetFormatPr defaultRowHeight="15" x14ac:dyDescent="0.25"/>
  <cols>
    <col min="2" max="2" width="31" bestFit="1" customWidth="1"/>
    <col min="3" max="3" width="10.5703125" bestFit="1" customWidth="1"/>
    <col min="4" max="4" width="7.42578125" bestFit="1" customWidth="1"/>
    <col min="5" max="5" width="10.140625" bestFit="1" customWidth="1"/>
  </cols>
  <sheetData>
    <row r="1" spans="1:5" x14ac:dyDescent="0.25">
      <c r="A1" t="s">
        <v>61</v>
      </c>
      <c r="B1" t="s">
        <v>62</v>
      </c>
      <c r="C1" s="9" t="s">
        <v>2</v>
      </c>
      <c r="D1" t="s">
        <v>63</v>
      </c>
      <c r="E1" s="14" t="s">
        <v>64</v>
      </c>
    </row>
    <row r="2" spans="1:5" x14ac:dyDescent="0.25">
      <c r="A2">
        <v>12</v>
      </c>
      <c r="B2" t="s">
        <v>65</v>
      </c>
      <c r="C2" s="9">
        <v>6000</v>
      </c>
      <c r="D2" t="s">
        <v>66</v>
      </c>
      <c r="E2" s="14">
        <v>44029</v>
      </c>
    </row>
    <row r="3" spans="1:5" x14ac:dyDescent="0.25">
      <c r="A3">
        <v>13</v>
      </c>
      <c r="B3" t="s">
        <v>67</v>
      </c>
      <c r="C3" s="9">
        <v>6000</v>
      </c>
      <c r="D3" t="s">
        <v>68</v>
      </c>
      <c r="E3" s="14">
        <v>44074</v>
      </c>
    </row>
    <row r="4" spans="1:5" x14ac:dyDescent="0.25">
      <c r="A4">
        <v>14</v>
      </c>
      <c r="B4" t="s">
        <v>69</v>
      </c>
      <c r="C4" s="9">
        <v>6000</v>
      </c>
      <c r="D4" t="s">
        <v>70</v>
      </c>
      <c r="E4" s="14">
        <v>44090</v>
      </c>
    </row>
    <row r="5" spans="1:5" x14ac:dyDescent="0.25">
      <c r="A5">
        <v>15</v>
      </c>
      <c r="B5" t="s">
        <v>71</v>
      </c>
      <c r="C5" s="9">
        <v>6000</v>
      </c>
      <c r="D5" t="s">
        <v>72</v>
      </c>
      <c r="E5" s="14">
        <v>44120</v>
      </c>
    </row>
    <row r="6" spans="1:5" x14ac:dyDescent="0.25">
      <c r="A6">
        <v>16</v>
      </c>
      <c r="B6" t="s">
        <v>73</v>
      </c>
      <c r="C6" s="9">
        <v>6000</v>
      </c>
      <c r="D6" t="s">
        <v>74</v>
      </c>
      <c r="E6" s="14">
        <v>44165</v>
      </c>
    </row>
    <row r="7" spans="1:5" x14ac:dyDescent="0.25">
      <c r="A7">
        <v>17</v>
      </c>
      <c r="B7" t="s">
        <v>75</v>
      </c>
      <c r="C7" s="9">
        <v>6000</v>
      </c>
      <c r="D7" t="s">
        <v>76</v>
      </c>
      <c r="E7" s="14">
        <v>44182</v>
      </c>
    </row>
    <row r="8" spans="1:5" x14ac:dyDescent="0.25">
      <c r="A8">
        <v>19</v>
      </c>
      <c r="B8" t="s">
        <v>77</v>
      </c>
      <c r="C8" s="9">
        <v>6000</v>
      </c>
      <c r="D8" t="s">
        <v>78</v>
      </c>
      <c r="E8" s="14">
        <v>44217</v>
      </c>
    </row>
    <row r="9" spans="1:5" x14ac:dyDescent="0.25">
      <c r="A9">
        <v>21</v>
      </c>
      <c r="B9" t="s">
        <v>79</v>
      </c>
      <c r="C9" s="9">
        <v>6000</v>
      </c>
      <c r="D9" t="s">
        <v>80</v>
      </c>
      <c r="E9" s="14">
        <v>44244</v>
      </c>
    </row>
    <row r="10" spans="1:5" x14ac:dyDescent="0.25">
      <c r="A10">
        <v>22</v>
      </c>
      <c r="B10" t="s">
        <v>81</v>
      </c>
      <c r="C10" s="9">
        <v>6000</v>
      </c>
      <c r="D10" t="s">
        <v>82</v>
      </c>
      <c r="E10" s="14">
        <v>44270</v>
      </c>
    </row>
    <row r="11" spans="1:5" x14ac:dyDescent="0.25">
      <c r="A11">
        <v>25</v>
      </c>
      <c r="B11" t="s">
        <v>83</v>
      </c>
      <c r="C11" s="9">
        <v>6000</v>
      </c>
      <c r="D11" t="s">
        <v>84</v>
      </c>
      <c r="E11" s="14">
        <v>44302</v>
      </c>
    </row>
    <row r="12" spans="1:5" x14ac:dyDescent="0.25">
      <c r="A12">
        <v>28</v>
      </c>
      <c r="B12" t="s">
        <v>85</v>
      </c>
      <c r="C12" s="9">
        <v>6000</v>
      </c>
      <c r="D12" t="s">
        <v>86</v>
      </c>
      <c r="E12" s="14">
        <v>44331</v>
      </c>
    </row>
    <row r="13" spans="1:5" x14ac:dyDescent="0.25">
      <c r="A13">
        <v>29</v>
      </c>
      <c r="B13" t="s">
        <v>87</v>
      </c>
      <c r="C13" s="9">
        <v>1500</v>
      </c>
      <c r="D13" t="s">
        <v>88</v>
      </c>
      <c r="E13" s="14">
        <v>44362</v>
      </c>
    </row>
    <row r="14" spans="1:5" x14ac:dyDescent="0.25">
      <c r="A14">
        <v>30</v>
      </c>
      <c r="B14" t="s">
        <v>89</v>
      </c>
      <c r="C14" s="9">
        <v>105.98</v>
      </c>
      <c r="D14" t="s">
        <v>90</v>
      </c>
      <c r="E14" s="14">
        <v>44362</v>
      </c>
    </row>
    <row r="15" spans="1:5" x14ac:dyDescent="0.25">
      <c r="A15">
        <v>32</v>
      </c>
      <c r="B15" t="s">
        <v>91</v>
      </c>
      <c r="C15" s="9">
        <v>1500</v>
      </c>
      <c r="D15" t="s">
        <v>92</v>
      </c>
      <c r="E15" s="14">
        <v>44392</v>
      </c>
    </row>
    <row r="16" spans="1:5" x14ac:dyDescent="0.25">
      <c r="A16">
        <v>33</v>
      </c>
      <c r="B16" t="s">
        <v>93</v>
      </c>
      <c r="C16" s="9">
        <v>1500</v>
      </c>
      <c r="D16" t="s">
        <v>94</v>
      </c>
      <c r="E16" s="14">
        <v>44440</v>
      </c>
    </row>
    <row r="17" spans="1:5" x14ac:dyDescent="0.25">
      <c r="A17">
        <v>34</v>
      </c>
      <c r="B17" t="s">
        <v>95</v>
      </c>
      <c r="C17" s="9">
        <v>1500</v>
      </c>
      <c r="D17" t="s">
        <v>96</v>
      </c>
      <c r="E17" s="14">
        <v>44454</v>
      </c>
    </row>
    <row r="18" spans="1:5" x14ac:dyDescent="0.25">
      <c r="A18">
        <v>35</v>
      </c>
      <c r="B18" t="s">
        <v>97</v>
      </c>
      <c r="C18" s="9">
        <v>1500</v>
      </c>
      <c r="D18" t="s">
        <v>98</v>
      </c>
      <c r="E18" s="14">
        <v>45951</v>
      </c>
    </row>
    <row r="19" spans="1:5" x14ac:dyDescent="0.25">
      <c r="A19">
        <v>38</v>
      </c>
      <c r="B19" t="s">
        <v>99</v>
      </c>
      <c r="C19" s="9">
        <v>1500</v>
      </c>
      <c r="D19" t="s">
        <v>100</v>
      </c>
      <c r="E19" s="14">
        <v>44515</v>
      </c>
    </row>
    <row r="20" spans="1:5" x14ac:dyDescent="0.25">
      <c r="A20">
        <v>40</v>
      </c>
      <c r="B20" t="s">
        <v>101</v>
      </c>
      <c r="C20" s="9">
        <v>1500</v>
      </c>
      <c r="D20" t="s">
        <v>102</v>
      </c>
      <c r="E20" s="14">
        <v>44545</v>
      </c>
    </row>
    <row r="21" spans="1:5" x14ac:dyDescent="0.25">
      <c r="A21">
        <v>42</v>
      </c>
      <c r="B21" t="s">
        <v>103</v>
      </c>
      <c r="C21" s="9">
        <v>1500</v>
      </c>
      <c r="D21" t="s">
        <v>104</v>
      </c>
      <c r="E21" s="14">
        <v>44576</v>
      </c>
    </row>
    <row r="22" spans="1:5" x14ac:dyDescent="0.25">
      <c r="A22">
        <v>43</v>
      </c>
      <c r="B22" t="s">
        <v>105</v>
      </c>
      <c r="C22" s="9">
        <v>3000</v>
      </c>
      <c r="D22" t="s">
        <v>106</v>
      </c>
      <c r="E22" s="14">
        <v>44607</v>
      </c>
    </row>
    <row r="23" spans="1:5" x14ac:dyDescent="0.25">
      <c r="A23">
        <v>45</v>
      </c>
      <c r="B23" t="s">
        <v>107</v>
      </c>
      <c r="C23" s="9">
        <v>3000</v>
      </c>
      <c r="D23" t="s">
        <v>108</v>
      </c>
      <c r="E23" s="14">
        <v>44635</v>
      </c>
    </row>
    <row r="24" spans="1:5" x14ac:dyDescent="0.25">
      <c r="A24">
        <v>48</v>
      </c>
      <c r="B24" t="s">
        <v>109</v>
      </c>
      <c r="C24" s="9">
        <v>3000</v>
      </c>
      <c r="D24" t="s">
        <v>110</v>
      </c>
      <c r="E24" s="14">
        <v>44638</v>
      </c>
    </row>
    <row r="25" spans="1:5" x14ac:dyDescent="0.25">
      <c r="A25">
        <v>49</v>
      </c>
      <c r="B25" t="s">
        <v>111</v>
      </c>
      <c r="C25" s="9">
        <v>3000</v>
      </c>
      <c r="D25" t="s">
        <v>112</v>
      </c>
      <c r="E25" s="14">
        <v>44707</v>
      </c>
    </row>
    <row r="26" spans="1:5" x14ac:dyDescent="0.25">
      <c r="A26">
        <v>50</v>
      </c>
      <c r="B26" t="s">
        <v>113</v>
      </c>
      <c r="C26" s="9">
        <v>3000</v>
      </c>
      <c r="D26" t="s">
        <v>114</v>
      </c>
      <c r="E26" s="14">
        <v>44728</v>
      </c>
    </row>
    <row r="27" spans="1:5" x14ac:dyDescent="0.25">
      <c r="A27">
        <v>51</v>
      </c>
      <c r="B27" t="s">
        <v>115</v>
      </c>
      <c r="C27" s="9">
        <v>3000</v>
      </c>
      <c r="D27" t="s">
        <v>116</v>
      </c>
      <c r="E27" s="14">
        <v>44757</v>
      </c>
    </row>
    <row r="28" spans="1:5" x14ac:dyDescent="0.25">
      <c r="A28">
        <v>53</v>
      </c>
      <c r="B28" t="s">
        <v>117</v>
      </c>
      <c r="C28" s="9">
        <v>2000</v>
      </c>
      <c r="D28" t="s">
        <v>118</v>
      </c>
      <c r="E28" s="14">
        <v>44788</v>
      </c>
    </row>
    <row r="29" spans="1:5" x14ac:dyDescent="0.25">
      <c r="A29">
        <v>54</v>
      </c>
      <c r="B29" t="s">
        <v>119</v>
      </c>
      <c r="C29" s="9">
        <v>2000</v>
      </c>
      <c r="D29" t="s">
        <v>120</v>
      </c>
      <c r="E29" s="14">
        <v>44819</v>
      </c>
    </row>
    <row r="30" spans="1:5" x14ac:dyDescent="0.25">
      <c r="A30">
        <v>55</v>
      </c>
      <c r="B30" t="s">
        <v>121</v>
      </c>
      <c r="C30" s="9">
        <v>2000</v>
      </c>
      <c r="D30" t="s">
        <v>122</v>
      </c>
      <c r="E30" s="14">
        <v>44849</v>
      </c>
    </row>
    <row r="31" spans="1:5" x14ac:dyDescent="0.25">
      <c r="A31">
        <v>57</v>
      </c>
      <c r="B31" t="s">
        <v>123</v>
      </c>
      <c r="C31" s="9">
        <v>2000</v>
      </c>
      <c r="D31" t="s">
        <v>124</v>
      </c>
      <c r="E31" s="14">
        <v>44897</v>
      </c>
    </row>
    <row r="32" spans="1:5" x14ac:dyDescent="0.25">
      <c r="A32">
        <v>60</v>
      </c>
      <c r="B32" t="s">
        <v>125</v>
      </c>
      <c r="C32" s="9">
        <v>2000</v>
      </c>
      <c r="D32" t="s">
        <v>126</v>
      </c>
      <c r="E32" s="14">
        <v>44910</v>
      </c>
    </row>
    <row r="33" spans="1:5" x14ac:dyDescent="0.25">
      <c r="A33">
        <v>62</v>
      </c>
      <c r="B33" t="s">
        <v>127</v>
      </c>
      <c r="C33" s="9">
        <v>2000</v>
      </c>
      <c r="D33" t="s">
        <v>9</v>
      </c>
      <c r="E33" s="14">
        <v>44941</v>
      </c>
    </row>
    <row r="34" spans="1:5" x14ac:dyDescent="0.25">
      <c r="A34">
        <v>63</v>
      </c>
      <c r="B34" t="s">
        <v>128</v>
      </c>
      <c r="C34" s="9">
        <v>2138</v>
      </c>
      <c r="D34" t="s">
        <v>10</v>
      </c>
      <c r="E34" s="14">
        <v>44977</v>
      </c>
    </row>
    <row r="35" spans="1:5" x14ac:dyDescent="0.25">
      <c r="A35">
        <v>64</v>
      </c>
      <c r="B35" t="s">
        <v>129</v>
      </c>
      <c r="C35" s="9">
        <v>2000</v>
      </c>
      <c r="D35" t="s">
        <v>11</v>
      </c>
      <c r="E35" s="14">
        <v>44977</v>
      </c>
    </row>
    <row r="36" spans="1:5" x14ac:dyDescent="0.25">
      <c r="A36">
        <v>65</v>
      </c>
      <c r="B36" t="s">
        <v>130</v>
      </c>
      <c r="C36" s="9">
        <v>2476.25</v>
      </c>
      <c r="D36" t="s">
        <v>13</v>
      </c>
      <c r="E36" s="14">
        <v>45002</v>
      </c>
    </row>
    <row r="37" spans="1:5" x14ac:dyDescent="0.25">
      <c r="A37">
        <v>66</v>
      </c>
      <c r="B37" t="s">
        <v>131</v>
      </c>
      <c r="C37" s="9">
        <v>2145.9499999999998</v>
      </c>
      <c r="D37" t="s">
        <v>14</v>
      </c>
      <c r="E37" s="14">
        <v>45021</v>
      </c>
    </row>
    <row r="38" spans="1:5" x14ac:dyDescent="0.25">
      <c r="A38">
        <v>67</v>
      </c>
      <c r="B38" t="s">
        <v>132</v>
      </c>
      <c r="C38" s="9">
        <v>2118</v>
      </c>
      <c r="D38" t="s">
        <v>15</v>
      </c>
      <c r="E38" s="14">
        <v>45061</v>
      </c>
    </row>
    <row r="39" spans="1:5" x14ac:dyDescent="0.25">
      <c r="A39">
        <v>68</v>
      </c>
      <c r="B39" t="s">
        <v>133</v>
      </c>
      <c r="C39" s="9">
        <v>2228</v>
      </c>
      <c r="D39" t="s">
        <v>16</v>
      </c>
      <c r="E39" s="14">
        <v>45092</v>
      </c>
    </row>
    <row r="40" spans="1:5" x14ac:dyDescent="0.25">
      <c r="A40">
        <v>69</v>
      </c>
      <c r="B40" t="s">
        <v>134</v>
      </c>
      <c r="C40" s="9">
        <v>2069</v>
      </c>
      <c r="D40" t="s">
        <v>17</v>
      </c>
      <c r="E40" s="14">
        <v>45122</v>
      </c>
    </row>
    <row r="41" spans="1:5" x14ac:dyDescent="0.25">
      <c r="A41">
        <v>70</v>
      </c>
      <c r="B41" t="s">
        <v>135</v>
      </c>
      <c r="C41" s="9">
        <v>2069</v>
      </c>
      <c r="D41" t="s">
        <v>18</v>
      </c>
      <c r="E41" s="14">
        <v>45153</v>
      </c>
    </row>
    <row r="42" spans="1:5" x14ac:dyDescent="0.25">
      <c r="A42">
        <v>71</v>
      </c>
      <c r="B42" t="s">
        <v>136</v>
      </c>
      <c r="C42" s="9">
        <v>2069</v>
      </c>
      <c r="D42" t="s">
        <v>19</v>
      </c>
      <c r="E42" s="14">
        <v>45184</v>
      </c>
    </row>
    <row r="43" spans="1:5" x14ac:dyDescent="0.25">
      <c r="A43">
        <v>72</v>
      </c>
      <c r="B43" t="s">
        <v>137</v>
      </c>
      <c r="C43" s="9">
        <v>2069</v>
      </c>
      <c r="D43" t="s">
        <v>20</v>
      </c>
      <c r="E43" s="14">
        <v>45214</v>
      </c>
    </row>
    <row r="44" spans="1:5" x14ac:dyDescent="0.25">
      <c r="A44">
        <v>73</v>
      </c>
      <c r="B44" t="s">
        <v>138</v>
      </c>
      <c r="C44" s="9">
        <v>2069</v>
      </c>
      <c r="D44" t="s">
        <v>23</v>
      </c>
      <c r="E44" s="14">
        <v>45245</v>
      </c>
    </row>
    <row r="45" spans="1:5" x14ac:dyDescent="0.25">
      <c r="A45">
        <v>74</v>
      </c>
      <c r="B45" t="s">
        <v>139</v>
      </c>
      <c r="C45" s="9">
        <v>2147.75</v>
      </c>
      <c r="D45" t="s">
        <v>24</v>
      </c>
      <c r="E45" s="14">
        <v>45291</v>
      </c>
    </row>
    <row r="46" spans="1:5" x14ac:dyDescent="0.25">
      <c r="A46">
        <v>75</v>
      </c>
      <c r="B46" t="s">
        <v>140</v>
      </c>
      <c r="C46" s="9">
        <v>2075</v>
      </c>
      <c r="D46" t="s">
        <v>25</v>
      </c>
      <c r="E46" s="14">
        <v>45306</v>
      </c>
    </row>
    <row r="47" spans="1:5" x14ac:dyDescent="0.25">
      <c r="A47">
        <v>76</v>
      </c>
      <c r="B47" t="s">
        <v>141</v>
      </c>
      <c r="C47" s="9">
        <v>2075</v>
      </c>
      <c r="D47" t="s">
        <v>26</v>
      </c>
      <c r="E47" s="14">
        <v>45337</v>
      </c>
    </row>
    <row r="48" spans="1:5" x14ac:dyDescent="0.25">
      <c r="A48">
        <v>77</v>
      </c>
      <c r="B48" t="s">
        <v>142</v>
      </c>
      <c r="C48" s="9">
        <v>2098.1999999999998</v>
      </c>
      <c r="D48" t="s">
        <v>27</v>
      </c>
      <c r="E48" s="14">
        <v>45366</v>
      </c>
    </row>
    <row r="49" spans="1:5" x14ac:dyDescent="0.25">
      <c r="A49">
        <v>78</v>
      </c>
      <c r="B49" t="s">
        <v>143</v>
      </c>
      <c r="C49" s="9">
        <v>2075</v>
      </c>
      <c r="D49" t="s">
        <v>28</v>
      </c>
      <c r="E49" s="14">
        <v>45397</v>
      </c>
    </row>
    <row r="50" spans="1:5" x14ac:dyDescent="0.25">
      <c r="A50">
        <v>79</v>
      </c>
      <c r="B50" t="s">
        <v>144</v>
      </c>
      <c r="C50" s="9">
        <v>2075</v>
      </c>
      <c r="D50" t="s">
        <v>34</v>
      </c>
      <c r="E50" s="14">
        <v>45427</v>
      </c>
    </row>
    <row r="51" spans="1:5" x14ac:dyDescent="0.25">
      <c r="A51">
        <v>80</v>
      </c>
      <c r="B51" t="s">
        <v>145</v>
      </c>
      <c r="C51" s="9">
        <v>2075</v>
      </c>
      <c r="D51" t="s">
        <v>35</v>
      </c>
      <c r="E51" s="14">
        <v>45458</v>
      </c>
    </row>
    <row r="52" spans="1:5" x14ac:dyDescent="0.25">
      <c r="A52">
        <v>82</v>
      </c>
      <c r="B52" t="s">
        <v>146</v>
      </c>
      <c r="C52" s="9">
        <v>2075</v>
      </c>
      <c r="D52" t="s">
        <v>38</v>
      </c>
      <c r="E52" s="14">
        <v>45488</v>
      </c>
    </row>
    <row r="53" spans="1:5" x14ac:dyDescent="0.25">
      <c r="A53">
        <v>83</v>
      </c>
      <c r="B53" t="s">
        <v>147</v>
      </c>
      <c r="C53" s="9">
        <v>2075</v>
      </c>
      <c r="D53" t="s">
        <v>42</v>
      </c>
      <c r="E53" s="14">
        <v>45519</v>
      </c>
    </row>
    <row r="54" spans="1:5" x14ac:dyDescent="0.25">
      <c r="A54">
        <v>85</v>
      </c>
      <c r="B54" t="s">
        <v>148</v>
      </c>
      <c r="C54" s="9">
        <v>2075</v>
      </c>
      <c r="D54" t="s">
        <v>43</v>
      </c>
      <c r="E54" s="14">
        <v>45550</v>
      </c>
    </row>
    <row r="55" spans="1:5" x14ac:dyDescent="0.25">
      <c r="A55">
        <v>86</v>
      </c>
      <c r="B55" t="s">
        <v>149</v>
      </c>
      <c r="C55" s="9">
        <v>2000</v>
      </c>
      <c r="D55" t="s">
        <v>46</v>
      </c>
      <c r="E55" s="14">
        <v>45580</v>
      </c>
    </row>
    <row r="56" spans="1:5" x14ac:dyDescent="0.25">
      <c r="A56">
        <v>89</v>
      </c>
      <c r="B56" t="s">
        <v>150</v>
      </c>
      <c r="C56" s="9">
        <v>2000</v>
      </c>
      <c r="D56" t="s">
        <v>47</v>
      </c>
      <c r="E56" s="14">
        <v>45611</v>
      </c>
    </row>
    <row r="57" spans="1:5" x14ac:dyDescent="0.25">
      <c r="A57">
        <v>90</v>
      </c>
      <c r="B57" t="s">
        <v>151</v>
      </c>
      <c r="C57" s="9">
        <v>2000</v>
      </c>
      <c r="D57" t="s">
        <v>54</v>
      </c>
      <c r="E57" s="14">
        <v>45641</v>
      </c>
    </row>
    <row r="58" spans="1:5" x14ac:dyDescent="0.25">
      <c r="A58">
        <v>91</v>
      </c>
      <c r="B58" t="s">
        <v>152</v>
      </c>
      <c r="C58" s="9">
        <v>2243.75</v>
      </c>
      <c r="D58" t="s">
        <v>56</v>
      </c>
      <c r="E58" s="14">
        <v>45645</v>
      </c>
    </row>
    <row r="59" spans="1:5" x14ac:dyDescent="0.25">
      <c r="A59">
        <v>93</v>
      </c>
      <c r="B59" t="s">
        <v>153</v>
      </c>
      <c r="C59" s="9">
        <v>2000</v>
      </c>
      <c r="D59" t="s">
        <v>160</v>
      </c>
      <c r="E59" s="14">
        <v>45672</v>
      </c>
    </row>
    <row r="60" spans="1:5" x14ac:dyDescent="0.25">
      <c r="A60">
        <v>93</v>
      </c>
      <c r="B60" t="s">
        <v>153</v>
      </c>
      <c r="C60">
        <v>2000</v>
      </c>
      <c r="D60" t="s">
        <v>161</v>
      </c>
      <c r="E60">
        <v>45672</v>
      </c>
    </row>
    <row r="61" spans="1:5" x14ac:dyDescent="0.25">
      <c r="A61">
        <v>93</v>
      </c>
      <c r="B61" t="s">
        <v>153</v>
      </c>
      <c r="C61">
        <v>144</v>
      </c>
      <c r="D61" t="s">
        <v>162</v>
      </c>
      <c r="E61">
        <v>45672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966AA-6B3C-49D9-95E8-412157F9A18F}">
  <dimension ref="A1:H19"/>
  <sheetViews>
    <sheetView tabSelected="1" workbookViewId="0">
      <selection activeCell="E25" sqref="E25"/>
    </sheetView>
  </sheetViews>
  <sheetFormatPr defaultRowHeight="15" x14ac:dyDescent="0.25"/>
  <cols>
    <col min="1" max="1" width="10.7109375" style="39" bestFit="1" customWidth="1"/>
    <col min="2" max="2" width="14.42578125" customWidth="1"/>
    <col min="5" max="5" width="107.42578125" bestFit="1" customWidth="1"/>
    <col min="8" max="8" width="10.7109375" style="39" bestFit="1" customWidth="1"/>
  </cols>
  <sheetData>
    <row r="1" spans="1:8" x14ac:dyDescent="0.25">
      <c r="A1" s="39" t="s">
        <v>64</v>
      </c>
      <c r="B1" s="4" t="s">
        <v>2</v>
      </c>
      <c r="D1" t="s">
        <v>154</v>
      </c>
      <c r="E1" t="s">
        <v>155</v>
      </c>
      <c r="F1" t="s">
        <v>63</v>
      </c>
      <c r="G1" t="s">
        <v>154</v>
      </c>
      <c r="H1" s="39" t="s">
        <v>154</v>
      </c>
    </row>
    <row r="2" spans="1:8" x14ac:dyDescent="0.25">
      <c r="A2" s="39">
        <v>45358</v>
      </c>
      <c r="B2" s="4">
        <v>2147.75</v>
      </c>
      <c r="C2" t="s">
        <v>156</v>
      </c>
      <c r="D2" t="e">
        <f>IFERROR(INDEX(AxTable1[#All],MATCH(A2,AxTable1[[#All],[Transaction date]],0),5),INDEX(AxTable1[#All],MATCH(A2-1,AxTable1[[#All],[Transaction date]],0),5))</f>
        <v>#N/A</v>
      </c>
      <c r="E2" t="s">
        <v>21</v>
      </c>
      <c r="F2" t="s">
        <v>24</v>
      </c>
      <c r="G2" t="e">
        <f>IFERROR(INDEX(AxTable1[#All],MATCH(A2,AxTable1[[#All],[Transaction date]],0),1),INDEX(AxTable1[#All],MATCH(A2-1,AxTable1[[#All],[Transaction date]],0),1))</f>
        <v>#N/A</v>
      </c>
      <c r="H2" s="39" t="e">
        <f>IFERROR(INDEX(AxTable1[#All],MATCH(A2,AxTable1[[#All],[Transaction date]],0),6),INDEX(AxTable1[#All],MATCH(A2-1,AxTable1[[#All],[Transaction date]],0),6))</f>
        <v>#N/A</v>
      </c>
    </row>
    <row r="3" spans="1:8" x14ac:dyDescent="0.25">
      <c r="A3" s="39">
        <v>45385</v>
      </c>
      <c r="B3" s="4">
        <v>2075</v>
      </c>
      <c r="C3" t="s">
        <v>156</v>
      </c>
      <c r="D3" t="e">
        <f>IFERROR(INDEX(AxTable1[#All],MATCH(A3,AxTable1[[#All],[Transaction date]],0),5),INDEX(AxTable1[#All],MATCH(A3-1,AxTable1[[#All],[Transaction date]],0),5))</f>
        <v>#N/A</v>
      </c>
      <c r="E3" t="s">
        <v>22</v>
      </c>
      <c r="F3" t="s">
        <v>25</v>
      </c>
      <c r="G3" t="e">
        <f>IFERROR(INDEX(AxTable1[#All],MATCH(A3,AxTable1[[#All],[Transaction date]],0),1),INDEX(AxTable1[#All],MATCH(A3-1,AxTable1[[#All],[Transaction date]],0),1))</f>
        <v>#N/A</v>
      </c>
      <c r="H3" s="39" t="e">
        <f>IFERROR(INDEX(AxTable1[#All],MATCH(A3,AxTable1[[#All],[Transaction date]],0),6),INDEX(AxTable1[#All],MATCH(A3-1,AxTable1[[#All],[Transaction date]],0),6))</f>
        <v>#N/A</v>
      </c>
    </row>
    <row r="4" spans="1:8" x14ac:dyDescent="0.25">
      <c r="A4" s="39">
        <v>45400</v>
      </c>
      <c r="B4" s="4">
        <v>2000</v>
      </c>
      <c r="C4" t="s">
        <v>156</v>
      </c>
      <c r="D4" t="e">
        <f>IFERROR(INDEX(AxTable1[#All],MATCH(A4,AxTable1[[#All],[Transaction date]],0),5),INDEX(AxTable1[#All],MATCH(A4-1,AxTable1[[#All],[Transaction date]],0),5))</f>
        <v>#N/A</v>
      </c>
      <c r="E4" t="s">
        <v>32</v>
      </c>
      <c r="F4" t="s">
        <v>11</v>
      </c>
      <c r="G4" t="e">
        <f>IFERROR(INDEX(AxTable1[#All],MATCH(A4,AxTable1[[#All],[Transaction date]],0),1),INDEX(AxTable1[#All],MATCH(A4-1,AxTable1[[#All],[Transaction date]],0),1))</f>
        <v>#N/A</v>
      </c>
      <c r="H4" s="39" t="e">
        <f>IFERROR(INDEX(AxTable1[#All],MATCH(A4,AxTable1[[#All],[Transaction date]],0),6),INDEX(AxTable1[#All],MATCH(A4-1,AxTable1[[#All],[Transaction date]],0),6))</f>
        <v>#N/A</v>
      </c>
    </row>
    <row r="5" spans="1:8" x14ac:dyDescent="0.25">
      <c r="A5" s="39">
        <v>45400</v>
      </c>
      <c r="B5" s="4">
        <v>2075</v>
      </c>
      <c r="C5" t="s">
        <v>156</v>
      </c>
      <c r="D5" t="e">
        <f>IFERROR(INDEX(AxTable1[#All],MATCH(A5,AxTable1[[#All],[Transaction date]],0),5),INDEX(AxTable1[#All],MATCH(A5-1,AxTable1[[#All],[Transaction date]],0),5))</f>
        <v>#N/A</v>
      </c>
      <c r="E5" t="s">
        <v>32</v>
      </c>
      <c r="F5" t="s">
        <v>26</v>
      </c>
      <c r="G5" t="e">
        <f>IFERROR(INDEX(AxTable1[#All],MATCH(A5,AxTable1[[#All],[Transaction date]],0),1),INDEX(AxTable1[#All],MATCH(A5-1,AxTable1[[#All],[Transaction date]],0),1))</f>
        <v>#N/A</v>
      </c>
      <c r="H5" s="39" t="e">
        <f>IFERROR(INDEX(AxTable1[#All],MATCH(A5,AxTable1[[#All],[Transaction date]],0),6),INDEX(AxTable1[#All],MATCH(A5-1,AxTable1[[#All],[Transaction date]],0),6))</f>
        <v>#N/A</v>
      </c>
    </row>
    <row r="6" spans="1:8" x14ac:dyDescent="0.25">
      <c r="A6" s="39">
        <v>45446</v>
      </c>
      <c r="B6" s="4">
        <v>2098.1999999999998</v>
      </c>
      <c r="C6" t="s">
        <v>156</v>
      </c>
      <c r="D6" t="e">
        <f>IFERROR(INDEX(AxTable1[#All],MATCH(A6,AxTable1[[#All],[Transaction date]],0),5),INDEX(AxTable1[#All],MATCH(A6-1,AxTable1[[#All],[Transaction date]],0),5))</f>
        <v>#N/A</v>
      </c>
      <c r="E6" t="s">
        <v>33</v>
      </c>
      <c r="F6" t="s">
        <v>27</v>
      </c>
      <c r="G6" t="e">
        <f>IFERROR(INDEX(AxTable1[#All],MATCH(A6,AxTable1[[#All],[Transaction date]],0),1),INDEX(AxTable1[#All],MATCH(A6-1,AxTable1[[#All],[Transaction date]],0),1))</f>
        <v>#N/A</v>
      </c>
      <c r="H6" s="39" t="e">
        <f>IFERROR(INDEX(AxTable1[#All],MATCH(A6,AxTable1[[#All],[Transaction date]],0),6),INDEX(AxTable1[#All],MATCH(A6-1,AxTable1[[#All],[Transaction date]],0),6))</f>
        <v>#N/A</v>
      </c>
    </row>
    <row r="7" spans="1:8" x14ac:dyDescent="0.25">
      <c r="A7" s="39">
        <v>45485</v>
      </c>
      <c r="B7" s="4">
        <v>2075</v>
      </c>
      <c r="C7" t="s">
        <v>156</v>
      </c>
      <c r="D7" t="e">
        <f>IFERROR(INDEX(AxTable1[#All],MATCH(A7,AxTable1[[#All],[Transaction date]],0),5),INDEX(AxTable1[#All],MATCH(A7-1,AxTable1[[#All],[Transaction date]],0),5))</f>
        <v>#N/A</v>
      </c>
      <c r="E7" t="s">
        <v>157</v>
      </c>
      <c r="F7" t="s">
        <v>28</v>
      </c>
      <c r="G7" t="e">
        <f>IFERROR(INDEX(AxTable1[#All],MATCH(A7,AxTable1[[#All],[Transaction date]],0),1),INDEX(AxTable1[#All],MATCH(A7-1,AxTable1[[#All],[Transaction date]],0),1))</f>
        <v>#N/A</v>
      </c>
      <c r="H7" s="39" t="e">
        <f>IFERROR(INDEX(AxTable1[#All],MATCH(A7,AxTable1[[#All],[Transaction date]],0),6),INDEX(AxTable1[#All],MATCH(A7-1,AxTable1[[#All],[Transaction date]],0),6))</f>
        <v>#N/A</v>
      </c>
    </row>
    <row r="8" spans="1:8" x14ac:dyDescent="0.25">
      <c r="A8" s="39">
        <v>45485</v>
      </c>
      <c r="B8" s="4">
        <v>2075</v>
      </c>
      <c r="C8" t="s">
        <v>156</v>
      </c>
      <c r="D8" t="e">
        <f>IFERROR(INDEX(AxTable1[#All],MATCH(A8,AxTable1[[#All],[Transaction date]],0),5),INDEX(AxTable1[#All],MATCH(A8-1,AxTable1[[#All],[Transaction date]],0),5))</f>
        <v>#N/A</v>
      </c>
      <c r="E8" t="s">
        <v>157</v>
      </c>
      <c r="F8" t="s">
        <v>34</v>
      </c>
      <c r="G8" t="e">
        <f>IFERROR(INDEX(AxTable1[#All],MATCH(A8,AxTable1[[#All],[Transaction date]],0),1),INDEX(AxTable1[#All],MATCH(A8-1,AxTable1[[#All],[Transaction date]],0),1))</f>
        <v>#N/A</v>
      </c>
      <c r="H8" s="39" t="e">
        <f>IFERROR(INDEX(AxTable1[#All],MATCH(A8,AxTable1[[#All],[Transaction date]],0),6),INDEX(AxTable1[#All],MATCH(A8-1,AxTable1[[#All],[Transaction date]],0),6))</f>
        <v>#N/A</v>
      </c>
    </row>
    <row r="9" spans="1:8" x14ac:dyDescent="0.25">
      <c r="A9" s="39">
        <v>45547</v>
      </c>
      <c r="B9" s="4">
        <v>2075</v>
      </c>
      <c r="C9" t="s">
        <v>156</v>
      </c>
      <c r="D9">
        <f>IFERROR(INDEX(AxTable1[#All],MATCH(A9,AxTable1[[#All],[Transaction date]],0),5),INDEX(AxTable1[#All],MATCH(A9-1,AxTable1[[#All],[Transaction date]],0),5))</f>
        <v>2075</v>
      </c>
      <c r="E9" t="s">
        <v>44</v>
      </c>
      <c r="F9" t="s">
        <v>35</v>
      </c>
      <c r="G9" t="str">
        <f>IFERROR(INDEX(AxTable1[#All],MATCH(A9,AxTable1[[#All],[Transaction date]],0),1),INDEX(AxTable1[#All],MATCH(A9-1,AxTable1[[#All],[Transaction date]],0),1))</f>
        <v>009-24</v>
      </c>
      <c r="H9" s="39">
        <f>IFERROR(INDEX(AxTable1[#All],MATCH(A9,AxTable1[[#All],[Transaction date]],0),6),INDEX(AxTable1[#All],MATCH(A9-1,AxTable1[[#All],[Transaction date]],0),6))</f>
        <v>45547</v>
      </c>
    </row>
    <row r="10" spans="1:8" x14ac:dyDescent="0.25">
      <c r="A10" s="39">
        <v>45548</v>
      </c>
      <c r="B10" s="4">
        <v>2075</v>
      </c>
      <c r="C10" t="s">
        <v>156</v>
      </c>
      <c r="D10">
        <f>IFERROR(INDEX(AxTable1[#All],MATCH(A10,AxTable1[[#All],[Transaction date]],0),5),INDEX(AxTable1[#All],MATCH(A10-1,AxTable1[[#All],[Transaction date]],0),5))</f>
        <v>2075</v>
      </c>
      <c r="E10" t="s">
        <v>45</v>
      </c>
      <c r="F10" t="s">
        <v>38</v>
      </c>
      <c r="G10" t="str">
        <f>IFERROR(INDEX(AxTable1[#All],MATCH(A10,AxTable1[[#All],[Transaction date]],0),1),INDEX(AxTable1[#All],MATCH(A10-1,AxTable1[[#All],[Transaction date]],0),1))</f>
        <v>009-24</v>
      </c>
      <c r="H10" s="39">
        <f>IFERROR(INDEX(AxTable1[#All],MATCH(A10,AxTable1[[#All],[Transaction date]],0),6),INDEX(AxTable1[#All],MATCH(A10-1,AxTable1[[#All],[Transaction date]],0),6))</f>
        <v>45547</v>
      </c>
    </row>
    <row r="11" spans="1:8" x14ac:dyDescent="0.25">
      <c r="A11" s="39">
        <v>45623</v>
      </c>
      <c r="B11" s="4">
        <v>2075</v>
      </c>
      <c r="C11" t="s">
        <v>156</v>
      </c>
      <c r="D11">
        <f>IFERROR(INDEX(AxTable1[#All],MATCH(A11,AxTable1[[#All],[Transaction date]],0),5),INDEX(AxTable1[#All],MATCH(A11-1,AxTable1[[#All],[Transaction date]],0),5))</f>
        <v>2075</v>
      </c>
      <c r="E11" t="s">
        <v>51</v>
      </c>
      <c r="F11" t="s">
        <v>42</v>
      </c>
      <c r="G11" t="str">
        <f>IFERROR(INDEX(AxTable1[#All],MATCH(A11,AxTable1[[#All],[Transaction date]],0),1),INDEX(AxTable1[#All],MATCH(A11-1,AxTable1[[#All],[Transaction date]],0),1))</f>
        <v>011-24</v>
      </c>
      <c r="H11" s="39">
        <f>IFERROR(INDEX(AxTable1[#All],MATCH(A11,AxTable1[[#All],[Transaction date]],0),6),INDEX(AxTable1[#All],MATCH(A11-1,AxTable1[[#All],[Transaction date]],0),6))</f>
        <v>45622</v>
      </c>
    </row>
    <row r="12" spans="1:8" x14ac:dyDescent="0.25">
      <c r="A12" s="39">
        <v>45623</v>
      </c>
      <c r="B12" s="4">
        <v>2000</v>
      </c>
      <c r="C12" t="s">
        <v>156</v>
      </c>
      <c r="D12">
        <f>IFERROR(INDEX(AxTable1[#All],MATCH(A12,AxTable1[[#All],[Transaction date]],0),5),INDEX(AxTable1[#All],MATCH(A12-1,AxTable1[[#All],[Transaction date]],0),5))</f>
        <v>2075</v>
      </c>
      <c r="E12" t="s">
        <v>51</v>
      </c>
      <c r="F12" t="s">
        <v>46</v>
      </c>
      <c r="G12" t="str">
        <f>IFERROR(INDEX(AxTable1[#All],MATCH(A12,AxTable1[[#All],[Transaction date]],0),1),INDEX(AxTable1[#All],MATCH(A12-1,AxTable1[[#All],[Transaction date]],0),1))</f>
        <v>011-24</v>
      </c>
      <c r="H12" s="39">
        <f>IFERROR(INDEX(AxTable1[#All],MATCH(A12,AxTable1[[#All],[Transaction date]],0),6),INDEX(AxTable1[#All],MATCH(A12-1,AxTable1[[#All],[Transaction date]],0),6))</f>
        <v>45622</v>
      </c>
    </row>
    <row r="13" spans="1:8" x14ac:dyDescent="0.25">
      <c r="A13" s="39">
        <v>45638</v>
      </c>
      <c r="B13" s="4">
        <v>2000</v>
      </c>
      <c r="C13" t="s">
        <v>156</v>
      </c>
      <c r="D13">
        <f>IFERROR(INDEX(AxTable1[#All],MATCH(A13,AxTable1[[#All],[Transaction date]],0),5),INDEX(AxTable1[#All],MATCH(A13-1,AxTable1[[#All],[Transaction date]],0),5))</f>
        <v>2000</v>
      </c>
      <c r="E13" t="s">
        <v>52</v>
      </c>
      <c r="F13" t="s">
        <v>47</v>
      </c>
      <c r="G13" t="str">
        <f>IFERROR(INDEX(AxTable1[#All],MATCH(A13,AxTable1[[#All],[Transaction date]],0),1),INDEX(AxTable1[#All],MATCH(A13-1,AxTable1[[#All],[Transaction date]],0),1))</f>
        <v>015-24</v>
      </c>
      <c r="H13" s="39">
        <f>IFERROR(INDEX(AxTable1[#All],MATCH(A13,AxTable1[[#All],[Transaction date]],0),6),INDEX(AxTable1[#All],MATCH(A13-1,AxTable1[[#All],[Transaction date]],0),6))</f>
        <v>45637</v>
      </c>
    </row>
    <row r="14" spans="1:8" x14ac:dyDescent="0.25">
      <c r="A14" s="39">
        <v>45660</v>
      </c>
      <c r="B14" s="4">
        <v>2000</v>
      </c>
      <c r="C14" t="s">
        <v>156</v>
      </c>
      <c r="D14" t="e">
        <f>IFERROR(INDEX(AxTable1[#All],MATCH(A14,AxTable1[[#All],[Transaction date]],0),5),INDEX(AxTable1[#All],MATCH(A14-1,AxTable1[[#All],[Transaction date]],0),5))</f>
        <v>#N/A</v>
      </c>
      <c r="E14" t="s">
        <v>158</v>
      </c>
      <c r="F14" t="s">
        <v>54</v>
      </c>
      <c r="G14" t="e">
        <f>IFERROR(INDEX(AxTable1[#All],MATCH(A14,AxTable1[[#All],[Transaction date]],0),1),INDEX(AxTable1[#All],MATCH(A14-1,AxTable1[[#All],[Transaction date]],0),1))</f>
        <v>#N/A</v>
      </c>
      <c r="H14" s="39" t="e">
        <f>IFERROR(INDEX(AxTable1[#All],MATCH(A14,AxTable1[[#All],[Transaction date]],0),6),INDEX(AxTable1[#All],MATCH(A14-1,AxTable1[[#All],[Transaction date]],0),6))</f>
        <v>#N/A</v>
      </c>
    </row>
    <row r="15" spans="1:8" x14ac:dyDescent="0.25">
      <c r="A15" s="39">
        <v>45660</v>
      </c>
      <c r="B15" s="4">
        <v>2243.75</v>
      </c>
      <c r="C15" t="s">
        <v>156</v>
      </c>
      <c r="D15" t="e">
        <f>IFERROR(INDEX(AxTable1[#All],MATCH(A15,AxTable1[[#All],[Transaction date]],0),5),INDEX(AxTable1[#All],MATCH(A15-1,AxTable1[[#All],[Transaction date]],0),5))</f>
        <v>#N/A</v>
      </c>
      <c r="E15" t="s">
        <v>158</v>
      </c>
      <c r="F15" t="s">
        <v>56</v>
      </c>
      <c r="G15" t="e">
        <f>IFERROR(INDEX(AxTable1[#All],MATCH(A15,AxTable1[[#All],[Transaction date]],0),1),INDEX(AxTable1[#All],MATCH(A15-1,AxTable1[[#All],[Transaction date]],0),1))</f>
        <v>#N/A</v>
      </c>
      <c r="H15" s="39" t="e">
        <f>IFERROR(INDEX(AxTable1[#All],MATCH(A15,AxTable1[[#All],[Transaction date]],0),6),INDEX(AxTable1[#All],MATCH(A15-1,AxTable1[[#All],[Transaction date]],0),6))</f>
        <v>#N/A</v>
      </c>
    </row>
    <row r="16" spans="1:8" x14ac:dyDescent="0.25">
      <c r="A16" s="39">
        <v>45701</v>
      </c>
      <c r="B16" s="4">
        <v>2000</v>
      </c>
      <c r="C16" t="s">
        <v>156</v>
      </c>
      <c r="D16">
        <f>IFERROR(INDEX(AxTable1[#All],MATCH(A16,AxTable1[[#All],[Transaction date]],0),5),INDEX(AxTable1[#All],MATCH(A16-1,AxTable1[[#All],[Transaction date]],0),5))</f>
        <v>4144</v>
      </c>
      <c r="E16" t="s">
        <v>159</v>
      </c>
      <c r="F16" t="s">
        <v>160</v>
      </c>
      <c r="G16" t="str">
        <f>IFERROR(INDEX(AxTable1[#All],MATCH(A16,AxTable1[[#All],[Transaction date]],0),1),INDEX(AxTable1[#All],MATCH(A16-1,AxTable1[[#All],[Transaction date]],0),1))</f>
        <v>001-25</v>
      </c>
      <c r="H16" s="39">
        <f>IFERROR(INDEX(AxTable1[#All],MATCH(A16,AxTable1[[#All],[Transaction date]],0),6),INDEX(AxTable1[#All],MATCH(A16-1,AxTable1[[#All],[Transaction date]],0),6))</f>
        <v>45700</v>
      </c>
    </row>
    <row r="17" spans="1:8" x14ac:dyDescent="0.25">
      <c r="A17" s="39">
        <v>45701</v>
      </c>
      <c r="B17" s="4">
        <v>2000</v>
      </c>
      <c r="C17" t="s">
        <v>156</v>
      </c>
      <c r="D17">
        <f>IFERROR(INDEX(AxTable1[#All],MATCH(A17,AxTable1[[#All],[Transaction date]],0),5),INDEX(AxTable1[#All],MATCH(A17-1,AxTable1[[#All],[Transaction date]],0),5))</f>
        <v>4144</v>
      </c>
      <c r="E17" t="s">
        <v>159</v>
      </c>
      <c r="F17" t="s">
        <v>161</v>
      </c>
      <c r="G17" t="str">
        <f>IFERROR(INDEX(AxTable1[#All],MATCH(A17,AxTable1[[#All],[Transaction date]],0),1),INDEX(AxTable1[#All],MATCH(A17-1,AxTable1[[#All],[Transaction date]],0),1))</f>
        <v>001-25</v>
      </c>
      <c r="H17" s="39">
        <f>IFERROR(INDEX(AxTable1[#All],MATCH(A17,AxTable1[[#All],[Transaction date]],0),6),INDEX(AxTable1[#All],MATCH(A17-1,AxTable1[[#All],[Transaction date]],0),6))</f>
        <v>45700</v>
      </c>
    </row>
    <row r="18" spans="1:8" x14ac:dyDescent="0.25">
      <c r="A18" s="39">
        <v>45701</v>
      </c>
      <c r="B18" s="4">
        <v>144</v>
      </c>
      <c r="C18" t="s">
        <v>156</v>
      </c>
      <c r="D18">
        <f>IFERROR(INDEX(AxTable1[#All],MATCH(A18,AxTable1[[#All],[Transaction date]],0),5),INDEX(AxTable1[#All],MATCH(A18-1,AxTable1[[#All],[Transaction date]],0),5))</f>
        <v>4144</v>
      </c>
      <c r="E18" t="s">
        <v>159</v>
      </c>
      <c r="F18" t="s">
        <v>162</v>
      </c>
      <c r="G18" t="str">
        <f>IFERROR(INDEX(AxTable1[#All],MATCH(A18,AxTable1[[#All],[Transaction date]],0),1),INDEX(AxTable1[#All],MATCH(A18-1,AxTable1[[#All],[Transaction date]],0),1))</f>
        <v>001-25</v>
      </c>
      <c r="H18" s="39">
        <f>IFERROR(INDEX(AxTable1[#All],MATCH(A18,AxTable1[[#All],[Transaction date]],0),6),INDEX(AxTable1[#All],MATCH(A18-1,AxTable1[[#All],[Transaction date]],0),6))</f>
        <v>45700</v>
      </c>
    </row>
    <row r="19" spans="1:8" x14ac:dyDescent="0.25">
      <c r="B19" s="9">
        <f>SUM(B2:B18)</f>
        <v>33158.699999999997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35CA7-7CDF-4D48-B420-A4ED860E5F9D}">
  <dimension ref="A1:J39"/>
  <sheetViews>
    <sheetView workbookViewId="0">
      <selection activeCell="I1" sqref="I1:J38"/>
    </sheetView>
  </sheetViews>
  <sheetFormatPr defaultRowHeight="15" x14ac:dyDescent="0.25"/>
  <cols>
    <col min="1" max="1" width="12" bestFit="1" customWidth="1"/>
  </cols>
  <sheetData>
    <row r="1" spans="1:10" x14ac:dyDescent="0.25">
      <c r="A1">
        <v>45324.384722222225</v>
      </c>
      <c r="B1" t="s">
        <v>25</v>
      </c>
      <c r="C1" t="str">
        <f>"Sent Inv #"&amp;B1</f>
        <v>Sent Inv #001-24</v>
      </c>
      <c r="I1">
        <v>45324.384722222225</v>
      </c>
      <c r="J1" t="s">
        <v>186</v>
      </c>
    </row>
    <row r="2" spans="1:10" x14ac:dyDescent="0.25">
      <c r="A2">
        <v>45342.702777777777</v>
      </c>
      <c r="B2" t="s">
        <v>26</v>
      </c>
      <c r="C2" t="str">
        <f t="shared" ref="C2:C23" si="0">"Sent Inv #"&amp;B2</f>
        <v>Sent Inv #002-24</v>
      </c>
      <c r="I2">
        <v>45342.702777777777</v>
      </c>
      <c r="J2" t="s">
        <v>187</v>
      </c>
    </row>
    <row r="3" spans="1:10" x14ac:dyDescent="0.25">
      <c r="A3">
        <v>45398.636111111111</v>
      </c>
      <c r="B3" t="s">
        <v>27</v>
      </c>
      <c r="C3" t="str">
        <f t="shared" si="0"/>
        <v>Sent Inv #003-24</v>
      </c>
      <c r="I3">
        <v>45385</v>
      </c>
      <c r="J3" s="51" t="s">
        <v>202</v>
      </c>
    </row>
    <row r="4" spans="1:10" x14ac:dyDescent="0.25">
      <c r="A4">
        <v>45398.636805555558</v>
      </c>
      <c r="B4" t="s">
        <v>28</v>
      </c>
      <c r="C4" t="str">
        <f t="shared" si="0"/>
        <v>Sent Inv #004-24</v>
      </c>
      <c r="I4">
        <v>45398.636111111111</v>
      </c>
      <c r="J4" t="s">
        <v>188</v>
      </c>
    </row>
    <row r="5" spans="1:10" x14ac:dyDescent="0.25">
      <c r="A5">
        <v>45452.945138888892</v>
      </c>
      <c r="B5" t="s">
        <v>34</v>
      </c>
      <c r="C5" t="str">
        <f t="shared" si="0"/>
        <v>Sent Inv #005-24</v>
      </c>
      <c r="I5">
        <v>45398.636805555558</v>
      </c>
      <c r="J5" t="s">
        <v>189</v>
      </c>
    </row>
    <row r="6" spans="1:10" x14ac:dyDescent="0.25">
      <c r="A6">
        <v>45457.393055555556</v>
      </c>
      <c r="B6" t="s">
        <v>35</v>
      </c>
      <c r="C6" t="str">
        <f t="shared" si="0"/>
        <v>Sent Inv #006-24</v>
      </c>
      <c r="I6">
        <v>45400</v>
      </c>
      <c r="J6" s="51" t="s">
        <v>203</v>
      </c>
    </row>
    <row r="7" spans="1:10" x14ac:dyDescent="0.25">
      <c r="A7">
        <v>45539.413194444445</v>
      </c>
      <c r="B7" t="s">
        <v>35</v>
      </c>
      <c r="C7" t="str">
        <f t="shared" si="0"/>
        <v>Sent Inv #006-24</v>
      </c>
      <c r="I7">
        <v>45446</v>
      </c>
      <c r="J7" s="51" t="s">
        <v>204</v>
      </c>
    </row>
    <row r="8" spans="1:10" x14ac:dyDescent="0.25">
      <c r="A8">
        <v>45497.404166666667</v>
      </c>
      <c r="B8" t="s">
        <v>38</v>
      </c>
      <c r="C8" t="str">
        <f t="shared" si="0"/>
        <v>Sent Inv #008-24</v>
      </c>
      <c r="I8">
        <v>45452.945138888892</v>
      </c>
      <c r="J8" t="s">
        <v>190</v>
      </c>
    </row>
    <row r="9" spans="1:10" x14ac:dyDescent="0.25">
      <c r="A9">
        <v>45539.413194444445</v>
      </c>
      <c r="B9" t="s">
        <v>38</v>
      </c>
      <c r="C9" t="str">
        <f t="shared" si="0"/>
        <v>Sent Inv #008-24</v>
      </c>
      <c r="I9">
        <v>45457.393055555556</v>
      </c>
      <c r="J9" t="s">
        <v>191</v>
      </c>
    </row>
    <row r="10" spans="1:10" x14ac:dyDescent="0.25">
      <c r="A10">
        <v>45520.404861111114</v>
      </c>
      <c r="B10" t="s">
        <v>42</v>
      </c>
      <c r="C10" t="str">
        <f t="shared" si="0"/>
        <v>Sent Inv #009-24</v>
      </c>
      <c r="I10">
        <v>45485</v>
      </c>
      <c r="J10" s="51" t="s">
        <v>205</v>
      </c>
    </row>
    <row r="11" spans="1:10" x14ac:dyDescent="0.25">
      <c r="A11">
        <v>45539.413194444445</v>
      </c>
      <c r="B11" t="s">
        <v>42</v>
      </c>
      <c r="C11" t="str">
        <f t="shared" si="0"/>
        <v>Sent Inv #009-24</v>
      </c>
      <c r="I11">
        <v>45485</v>
      </c>
      <c r="J11" s="51" t="s">
        <v>206</v>
      </c>
    </row>
    <row r="12" spans="1:10" x14ac:dyDescent="0.25">
      <c r="A12">
        <v>45617.480555555558</v>
      </c>
      <c r="B12" t="s">
        <v>42</v>
      </c>
      <c r="C12" t="str">
        <f t="shared" si="0"/>
        <v>Sent Inv #009-24</v>
      </c>
      <c r="I12">
        <v>45497.404166666667</v>
      </c>
      <c r="J12" t="s">
        <v>192</v>
      </c>
    </row>
    <row r="13" spans="1:10" x14ac:dyDescent="0.25">
      <c r="A13">
        <v>45551.424305555556</v>
      </c>
      <c r="B13" t="s">
        <v>43</v>
      </c>
      <c r="C13" t="str">
        <f t="shared" si="0"/>
        <v>Sent Inv #011-24</v>
      </c>
      <c r="I13">
        <v>45520.404861111114</v>
      </c>
      <c r="J13" t="s">
        <v>193</v>
      </c>
    </row>
    <row r="14" spans="1:10" x14ac:dyDescent="0.25">
      <c r="A14">
        <v>45617.480555555558</v>
      </c>
      <c r="B14" t="s">
        <v>43</v>
      </c>
      <c r="C14" t="str">
        <f t="shared" si="0"/>
        <v>Sent Inv #011-24</v>
      </c>
      <c r="I14">
        <v>45539.413194444445</v>
      </c>
      <c r="J14" t="s">
        <v>191</v>
      </c>
    </row>
    <row r="15" spans="1:10" x14ac:dyDescent="0.25">
      <c r="A15">
        <v>45616.46597222222</v>
      </c>
      <c r="B15" t="s">
        <v>46</v>
      </c>
      <c r="C15" t="str">
        <f t="shared" si="0"/>
        <v>Sent Inv #012-24</v>
      </c>
      <c r="I15">
        <v>45539.413194444445</v>
      </c>
      <c r="J15" t="s">
        <v>192</v>
      </c>
    </row>
    <row r="16" spans="1:10" x14ac:dyDescent="0.25">
      <c r="A16">
        <v>45617.480555555558</v>
      </c>
      <c r="B16" t="s">
        <v>46</v>
      </c>
      <c r="C16" t="str">
        <f t="shared" si="0"/>
        <v>Sent Inv #012-24</v>
      </c>
      <c r="I16">
        <v>45539.413194444445</v>
      </c>
      <c r="J16" t="s">
        <v>193</v>
      </c>
    </row>
    <row r="17" spans="1:10" x14ac:dyDescent="0.25">
      <c r="A17">
        <v>45616.46597222222</v>
      </c>
      <c r="B17" t="s">
        <v>47</v>
      </c>
      <c r="C17" t="str">
        <f t="shared" si="0"/>
        <v>Sent Inv #014-24</v>
      </c>
      <c r="I17">
        <v>45547</v>
      </c>
      <c r="J17" s="51" t="s">
        <v>207</v>
      </c>
    </row>
    <row r="18" spans="1:10" x14ac:dyDescent="0.25">
      <c r="A18">
        <v>45617.480555555558</v>
      </c>
      <c r="B18" t="s">
        <v>47</v>
      </c>
      <c r="C18" t="str">
        <f t="shared" si="0"/>
        <v>Sent Inv #014-24</v>
      </c>
      <c r="I18">
        <v>45548</v>
      </c>
      <c r="J18" s="51" t="s">
        <v>208</v>
      </c>
    </row>
    <row r="19" spans="1:10" x14ac:dyDescent="0.25">
      <c r="A19">
        <v>45649.440972222219</v>
      </c>
      <c r="B19" t="s">
        <v>54</v>
      </c>
      <c r="C19" t="str">
        <f t="shared" si="0"/>
        <v>Sent Inv #015-24</v>
      </c>
      <c r="I19">
        <v>45551.424305555556</v>
      </c>
      <c r="J19" t="s">
        <v>194</v>
      </c>
    </row>
    <row r="20" spans="1:10" x14ac:dyDescent="0.25">
      <c r="A20">
        <v>45649.440972222219</v>
      </c>
      <c r="B20" t="s">
        <v>56</v>
      </c>
      <c r="C20" t="str">
        <f t="shared" si="0"/>
        <v>Sent Inv #016-24</v>
      </c>
      <c r="I20">
        <v>45616.46597222222</v>
      </c>
      <c r="J20" t="s">
        <v>195</v>
      </c>
    </row>
    <row r="21" spans="1:10" x14ac:dyDescent="0.25">
      <c r="A21">
        <v>45680.543749999997</v>
      </c>
      <c r="B21" t="s">
        <v>160</v>
      </c>
      <c r="C21" t="str">
        <f t="shared" si="0"/>
        <v>Sent Inv #001-25a</v>
      </c>
      <c r="I21">
        <v>45616.46597222222</v>
      </c>
      <c r="J21" t="s">
        <v>196</v>
      </c>
    </row>
    <row r="22" spans="1:10" x14ac:dyDescent="0.25">
      <c r="A22">
        <v>45680.543749999997</v>
      </c>
      <c r="B22" t="s">
        <v>161</v>
      </c>
      <c r="C22" t="str">
        <f t="shared" si="0"/>
        <v>Sent Inv #001-25b</v>
      </c>
      <c r="I22">
        <v>45617.480555555558</v>
      </c>
      <c r="J22" t="s">
        <v>193</v>
      </c>
    </row>
    <row r="23" spans="1:10" x14ac:dyDescent="0.25">
      <c r="A23">
        <v>45680.543749999997</v>
      </c>
      <c r="B23" t="s">
        <v>162</v>
      </c>
      <c r="C23" t="str">
        <f t="shared" si="0"/>
        <v>Sent Inv #001-25c</v>
      </c>
      <c r="I23">
        <v>45617.480555555558</v>
      </c>
      <c r="J23" t="s">
        <v>194</v>
      </c>
    </row>
    <row r="24" spans="1:10" x14ac:dyDescent="0.25">
      <c r="A24">
        <v>45385</v>
      </c>
      <c r="B24" t="s">
        <v>25</v>
      </c>
      <c r="C24" s="51" t="str">
        <f>"Paid #"&amp;B24</f>
        <v>Paid #001-24</v>
      </c>
      <c r="I24">
        <v>45617.480555555558</v>
      </c>
      <c r="J24" t="s">
        <v>195</v>
      </c>
    </row>
    <row r="25" spans="1:10" x14ac:dyDescent="0.25">
      <c r="A25">
        <v>45400</v>
      </c>
      <c r="B25" t="s">
        <v>26</v>
      </c>
      <c r="C25" s="51" t="str">
        <f t="shared" ref="C25:C29" si="1">"Paid #"&amp;B25</f>
        <v>Paid #002-24</v>
      </c>
      <c r="I25">
        <v>45617.480555555558</v>
      </c>
      <c r="J25" t="s">
        <v>196</v>
      </c>
    </row>
    <row r="26" spans="1:10" x14ac:dyDescent="0.25">
      <c r="A26">
        <v>45446</v>
      </c>
      <c r="B26" t="s">
        <v>27</v>
      </c>
      <c r="C26" s="51" t="str">
        <f t="shared" si="1"/>
        <v>Paid #003-24</v>
      </c>
      <c r="I26">
        <v>45623</v>
      </c>
      <c r="J26" s="51" t="s">
        <v>209</v>
      </c>
    </row>
    <row r="27" spans="1:10" x14ac:dyDescent="0.25">
      <c r="A27">
        <v>45485</v>
      </c>
      <c r="B27" t="s">
        <v>28</v>
      </c>
      <c r="C27" s="51" t="str">
        <f t="shared" si="1"/>
        <v>Paid #004-24</v>
      </c>
      <c r="I27">
        <v>45623</v>
      </c>
      <c r="J27" s="51" t="s">
        <v>210</v>
      </c>
    </row>
    <row r="28" spans="1:10" x14ac:dyDescent="0.25">
      <c r="A28">
        <v>45485</v>
      </c>
      <c r="B28" t="s">
        <v>34</v>
      </c>
      <c r="C28" s="51" t="str">
        <f t="shared" si="1"/>
        <v>Paid #005-24</v>
      </c>
      <c r="I28">
        <v>45638</v>
      </c>
      <c r="J28" s="51" t="s">
        <v>211</v>
      </c>
    </row>
    <row r="29" spans="1:10" x14ac:dyDescent="0.25">
      <c r="A29">
        <v>45547</v>
      </c>
      <c r="B29" t="s">
        <v>35</v>
      </c>
      <c r="C29" s="51" t="str">
        <f t="shared" si="1"/>
        <v>Paid #006-24</v>
      </c>
      <c r="I29">
        <v>45649.440972222219</v>
      </c>
      <c r="J29" t="s">
        <v>197</v>
      </c>
    </row>
    <row r="30" spans="1:10" x14ac:dyDescent="0.25">
      <c r="A30">
        <v>45548</v>
      </c>
      <c r="B30" t="s">
        <v>38</v>
      </c>
      <c r="C30" s="51" t="str">
        <f>"Paid #"&amp;B30</f>
        <v>Paid #008-24</v>
      </c>
      <c r="I30">
        <v>45649.440972222219</v>
      </c>
      <c r="J30" t="s">
        <v>198</v>
      </c>
    </row>
    <row r="31" spans="1:10" x14ac:dyDescent="0.25">
      <c r="A31">
        <v>45623</v>
      </c>
      <c r="B31" t="s">
        <v>42</v>
      </c>
      <c r="C31" s="51" t="str">
        <f>"Paid #"&amp;B31</f>
        <v>Paid #009-24</v>
      </c>
      <c r="I31">
        <v>45660</v>
      </c>
      <c r="J31" s="51" t="s">
        <v>218</v>
      </c>
    </row>
    <row r="32" spans="1:10" x14ac:dyDescent="0.25">
      <c r="A32" t="s">
        <v>185</v>
      </c>
      <c r="B32" t="s">
        <v>43</v>
      </c>
      <c r="C32" s="51"/>
      <c r="I32">
        <v>45660</v>
      </c>
      <c r="J32" s="51" t="s">
        <v>212</v>
      </c>
    </row>
    <row r="33" spans="1:10" x14ac:dyDescent="0.25">
      <c r="A33">
        <v>45623</v>
      </c>
      <c r="B33" t="s">
        <v>46</v>
      </c>
      <c r="C33" s="51" t="str">
        <f t="shared" ref="C33:C39" si="2">"Paid #"&amp;B33</f>
        <v>Paid #012-24</v>
      </c>
      <c r="I33">
        <v>45680.543749999997</v>
      </c>
      <c r="J33" t="s">
        <v>199</v>
      </c>
    </row>
    <row r="34" spans="1:10" x14ac:dyDescent="0.25">
      <c r="A34">
        <v>45638</v>
      </c>
      <c r="B34" t="s">
        <v>47</v>
      </c>
      <c r="C34" s="51" t="str">
        <f t="shared" si="2"/>
        <v>Paid #014-24</v>
      </c>
      <c r="I34">
        <v>45680.543749999997</v>
      </c>
      <c r="J34" t="s">
        <v>200</v>
      </c>
    </row>
    <row r="35" spans="1:10" x14ac:dyDescent="0.25">
      <c r="A35">
        <v>45660</v>
      </c>
      <c r="B35" t="s">
        <v>54</v>
      </c>
      <c r="C35" s="51" t="str">
        <f t="shared" si="2"/>
        <v>Paid #015-24</v>
      </c>
      <c r="I35">
        <v>45680.543749999997</v>
      </c>
      <c r="J35" t="s">
        <v>201</v>
      </c>
    </row>
    <row r="36" spans="1:10" x14ac:dyDescent="0.25">
      <c r="A36">
        <v>45660</v>
      </c>
      <c r="B36" t="s">
        <v>56</v>
      </c>
      <c r="C36" s="51" t="str">
        <f t="shared" si="2"/>
        <v>Paid #016-24</v>
      </c>
      <c r="I36">
        <v>45701</v>
      </c>
      <c r="J36" s="51" t="s">
        <v>213</v>
      </c>
    </row>
    <row r="37" spans="1:10" x14ac:dyDescent="0.25">
      <c r="A37">
        <v>45701</v>
      </c>
      <c r="B37" t="s">
        <v>160</v>
      </c>
      <c r="C37" s="51" t="str">
        <f t="shared" si="2"/>
        <v>Paid #001-25a</v>
      </c>
      <c r="I37">
        <v>45701</v>
      </c>
      <c r="J37" s="51" t="s">
        <v>214</v>
      </c>
    </row>
    <row r="38" spans="1:10" x14ac:dyDescent="0.25">
      <c r="A38">
        <v>45701</v>
      </c>
      <c r="B38" t="s">
        <v>161</v>
      </c>
      <c r="C38" s="51" t="str">
        <f t="shared" si="2"/>
        <v>Paid #001-25b</v>
      </c>
      <c r="I38">
        <v>45701</v>
      </c>
      <c r="J38" s="51" t="s">
        <v>215</v>
      </c>
    </row>
    <row r="39" spans="1:10" x14ac:dyDescent="0.25">
      <c r="A39">
        <v>45701</v>
      </c>
      <c r="B39" t="s">
        <v>162</v>
      </c>
      <c r="C39" s="51" t="str">
        <f t="shared" si="2"/>
        <v>Paid #001-25c</v>
      </c>
      <c r="I39" t="s">
        <v>185</v>
      </c>
      <c r="J39" s="51"/>
    </row>
  </sheetData>
  <sortState xmlns:xlrd2="http://schemas.microsoft.com/office/spreadsheetml/2017/richdata2" ref="I1:J47">
    <sortCondition ref="I1:I47"/>
  </sortState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5AFCC-110A-4ABF-B0CE-EDF98CA1846C}">
  <dimension ref="A1:AO20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H23" sqref="H23"/>
    </sheetView>
  </sheetViews>
  <sheetFormatPr defaultRowHeight="15" x14ac:dyDescent="0.25"/>
  <cols>
    <col min="2" max="3" width="11.5703125" style="4" bestFit="1" customWidth="1"/>
    <col min="4" max="5" width="14.7109375" bestFit="1" customWidth="1"/>
    <col min="6" max="6" width="11.5703125" bestFit="1" customWidth="1"/>
    <col min="7" max="8" width="14.7109375" bestFit="1" customWidth="1"/>
    <col min="9" max="10" width="11.5703125" bestFit="1" customWidth="1"/>
    <col min="11" max="12" width="14.7109375" bestFit="1" customWidth="1"/>
    <col min="13" max="14" width="11.5703125" bestFit="1" customWidth="1"/>
    <col min="15" max="19" width="14.7109375" bestFit="1" customWidth="1"/>
    <col min="20" max="21" width="11.5703125" bestFit="1" customWidth="1"/>
    <col min="22" max="28" width="14.7109375" bestFit="1" customWidth="1"/>
    <col min="29" max="31" width="11.5703125" bestFit="1" customWidth="1"/>
    <col min="32" max="33" width="14.7109375" bestFit="1" customWidth="1"/>
    <col min="34" max="35" width="11.5703125" bestFit="1" customWidth="1"/>
    <col min="36" max="37" width="15.7109375" bestFit="1" customWidth="1"/>
    <col min="38" max="38" width="15.5703125" bestFit="1" customWidth="1"/>
    <col min="39" max="40" width="12.5703125" bestFit="1" customWidth="1"/>
    <col min="41" max="41" width="12.42578125" bestFit="1" customWidth="1"/>
  </cols>
  <sheetData>
    <row r="1" spans="1:41" s="14" customFormat="1" x14ac:dyDescent="0.25">
      <c r="A1" s="14" t="s">
        <v>63</v>
      </c>
      <c r="B1" s="4" t="s">
        <v>216</v>
      </c>
      <c r="C1" s="4" t="s">
        <v>217</v>
      </c>
      <c r="D1" s="14">
        <v>45324.384722222225</v>
      </c>
      <c r="E1" s="14">
        <v>45342.702777777777</v>
      </c>
      <c r="F1" s="14">
        <v>45385</v>
      </c>
      <c r="G1" s="14">
        <v>45398.636111111111</v>
      </c>
      <c r="H1" s="14">
        <v>45398.636805555558</v>
      </c>
      <c r="I1" s="14">
        <v>45400</v>
      </c>
      <c r="J1" s="14">
        <v>45446</v>
      </c>
      <c r="K1" s="14">
        <v>45452.945138888892</v>
      </c>
      <c r="L1" s="14">
        <v>45457.393055555556</v>
      </c>
      <c r="M1" s="14">
        <v>45485</v>
      </c>
      <c r="N1" s="14">
        <v>45485</v>
      </c>
      <c r="O1" s="14">
        <v>45497.404166666667</v>
      </c>
      <c r="P1" s="14">
        <v>45520.404861111114</v>
      </c>
      <c r="Q1" s="14">
        <v>45539.413194444445</v>
      </c>
      <c r="R1" s="14">
        <v>45539.413194444445</v>
      </c>
      <c r="S1" s="14">
        <v>45539.413194444445</v>
      </c>
      <c r="T1" s="14">
        <v>45547</v>
      </c>
      <c r="U1" s="14">
        <v>45548</v>
      </c>
      <c r="V1" s="14">
        <v>45551.424305555556</v>
      </c>
      <c r="W1" s="14">
        <v>45616.46597222222</v>
      </c>
      <c r="X1" s="14">
        <v>45616.46597222222</v>
      </c>
      <c r="Y1" s="14">
        <v>45617.480555555558</v>
      </c>
      <c r="Z1" s="14">
        <v>45617.480555555558</v>
      </c>
      <c r="AA1" s="14">
        <v>45617.480555555558</v>
      </c>
      <c r="AB1" s="14">
        <v>45617.480555555558</v>
      </c>
      <c r="AC1" s="14">
        <v>45623</v>
      </c>
      <c r="AD1" s="14">
        <v>45623</v>
      </c>
      <c r="AE1" s="14">
        <v>45638</v>
      </c>
      <c r="AF1" s="14">
        <v>45649.440972222219</v>
      </c>
      <c r="AG1" s="14">
        <v>45649.440972222219</v>
      </c>
      <c r="AH1" s="14">
        <v>45660</v>
      </c>
      <c r="AI1" s="14">
        <v>45660</v>
      </c>
      <c r="AJ1" s="14">
        <v>45680.543749999997</v>
      </c>
      <c r="AK1" s="14">
        <v>45680.543749999997</v>
      </c>
      <c r="AL1" s="14">
        <v>45680.543749999997</v>
      </c>
      <c r="AM1" s="14">
        <v>45701</v>
      </c>
      <c r="AN1" s="14">
        <v>45701</v>
      </c>
      <c r="AO1" s="14">
        <v>45701</v>
      </c>
    </row>
    <row r="2" spans="1:41" x14ac:dyDescent="0.25">
      <c r="D2" t="s">
        <v>186</v>
      </c>
      <c r="E2" t="s">
        <v>187</v>
      </c>
      <c r="F2" s="51" t="s">
        <v>202</v>
      </c>
      <c r="G2" t="s">
        <v>188</v>
      </c>
      <c r="H2" t="s">
        <v>189</v>
      </c>
      <c r="I2" s="51" t="s">
        <v>203</v>
      </c>
      <c r="J2" s="51" t="s">
        <v>204</v>
      </c>
      <c r="K2" t="s">
        <v>190</v>
      </c>
      <c r="L2" t="s">
        <v>191</v>
      </c>
      <c r="M2" s="51" t="s">
        <v>205</v>
      </c>
      <c r="N2" s="51" t="s">
        <v>206</v>
      </c>
      <c r="O2" t="s">
        <v>192</v>
      </c>
      <c r="P2" t="s">
        <v>193</v>
      </c>
      <c r="Q2" t="s">
        <v>191</v>
      </c>
      <c r="R2" t="s">
        <v>192</v>
      </c>
      <c r="S2" t="s">
        <v>193</v>
      </c>
      <c r="T2" s="51" t="s">
        <v>207</v>
      </c>
      <c r="U2" s="51" t="s">
        <v>208</v>
      </c>
      <c r="V2" t="s">
        <v>194</v>
      </c>
      <c r="W2" t="s">
        <v>195</v>
      </c>
      <c r="X2" t="s">
        <v>196</v>
      </c>
      <c r="Y2" t="s">
        <v>193</v>
      </c>
      <c r="Z2" t="s">
        <v>194</v>
      </c>
      <c r="AA2" t="s">
        <v>195</v>
      </c>
      <c r="AB2" t="s">
        <v>196</v>
      </c>
      <c r="AC2" s="51" t="s">
        <v>209</v>
      </c>
      <c r="AD2" s="51" t="s">
        <v>210</v>
      </c>
      <c r="AE2" s="51" t="s">
        <v>211</v>
      </c>
      <c r="AF2" t="s">
        <v>197</v>
      </c>
      <c r="AG2" t="s">
        <v>198</v>
      </c>
      <c r="AH2" s="51" t="s">
        <v>218</v>
      </c>
      <c r="AI2" s="51" t="s">
        <v>212</v>
      </c>
      <c r="AJ2" t="s">
        <v>199</v>
      </c>
      <c r="AK2" t="s">
        <v>200</v>
      </c>
      <c r="AL2" t="s">
        <v>201</v>
      </c>
      <c r="AM2" s="51" t="s">
        <v>213</v>
      </c>
      <c r="AN2" s="51" t="s">
        <v>214</v>
      </c>
      <c r="AO2" s="51" t="s">
        <v>215</v>
      </c>
    </row>
    <row r="3" spans="1:41" x14ac:dyDescent="0.25">
      <c r="A3" t="s">
        <v>25</v>
      </c>
      <c r="B3" s="4">
        <f>INDEX(Sheet6!$A$1:$N$38,MATCH(A3,Sheet6!$D$1:$D$38,0),3)</f>
        <v>2075</v>
      </c>
      <c r="C3" s="4">
        <f>IFERROR(INDEX(Sheet2!$A$1:$F$18,MATCH(A3,Sheet2!$F$1:$F$18,0),2),0)</f>
        <v>2075</v>
      </c>
      <c r="D3" t="str">
        <f>IFERROR(IF(SEARCH($A3,D$2)&gt;0,D$2,""),"")</f>
        <v>Sent Inv #001-24</v>
      </c>
      <c r="E3" t="str">
        <f t="shared" ref="E3:AO10" si="0">IFERROR(IF(SEARCH($A3,E$2)&gt;0,E$2,""),"")</f>
        <v/>
      </c>
      <c r="F3" t="str">
        <f t="shared" si="0"/>
        <v>Paid #001-24</v>
      </c>
      <c r="G3" t="str">
        <f t="shared" si="0"/>
        <v/>
      </c>
      <c r="H3" t="str">
        <f t="shared" si="0"/>
        <v/>
      </c>
      <c r="I3" t="str">
        <f t="shared" si="0"/>
        <v/>
      </c>
      <c r="J3" t="str">
        <f t="shared" si="0"/>
        <v/>
      </c>
      <c r="K3" t="str">
        <f t="shared" si="0"/>
        <v/>
      </c>
      <c r="L3" t="str">
        <f t="shared" si="0"/>
        <v/>
      </c>
      <c r="M3" t="str">
        <f t="shared" si="0"/>
        <v/>
      </c>
      <c r="N3" t="str">
        <f t="shared" si="0"/>
        <v/>
      </c>
      <c r="O3" t="str">
        <f t="shared" si="0"/>
        <v/>
      </c>
      <c r="P3" t="str">
        <f t="shared" si="0"/>
        <v/>
      </c>
      <c r="Q3" t="str">
        <f t="shared" si="0"/>
        <v/>
      </c>
      <c r="R3" t="str">
        <f t="shared" si="0"/>
        <v/>
      </c>
      <c r="S3" t="str">
        <f t="shared" si="0"/>
        <v/>
      </c>
      <c r="T3" t="str">
        <f t="shared" si="0"/>
        <v/>
      </c>
      <c r="U3" t="str">
        <f t="shared" si="0"/>
        <v/>
      </c>
      <c r="V3" t="str">
        <f t="shared" si="0"/>
        <v/>
      </c>
      <c r="W3" t="str">
        <f t="shared" si="0"/>
        <v/>
      </c>
      <c r="X3" t="str">
        <f t="shared" si="0"/>
        <v/>
      </c>
      <c r="Y3" t="str">
        <f t="shared" si="0"/>
        <v/>
      </c>
      <c r="Z3" t="str">
        <f t="shared" si="0"/>
        <v/>
      </c>
      <c r="AA3" t="str">
        <f t="shared" si="0"/>
        <v/>
      </c>
      <c r="AB3" t="str">
        <f t="shared" si="0"/>
        <v/>
      </c>
      <c r="AC3" t="str">
        <f t="shared" si="0"/>
        <v/>
      </c>
      <c r="AD3" t="str">
        <f t="shared" si="0"/>
        <v/>
      </c>
      <c r="AE3" t="str">
        <f t="shared" si="0"/>
        <v/>
      </c>
      <c r="AF3" t="str">
        <f t="shared" si="0"/>
        <v/>
      </c>
      <c r="AG3" t="str">
        <f t="shared" si="0"/>
        <v/>
      </c>
      <c r="AH3" t="str">
        <f t="shared" si="0"/>
        <v/>
      </c>
      <c r="AI3" t="str">
        <f t="shared" si="0"/>
        <v/>
      </c>
      <c r="AJ3" t="str">
        <f t="shared" si="0"/>
        <v/>
      </c>
      <c r="AK3" t="str">
        <f t="shared" si="0"/>
        <v/>
      </c>
      <c r="AL3" t="str">
        <f t="shared" si="0"/>
        <v/>
      </c>
      <c r="AM3" t="str">
        <f t="shared" si="0"/>
        <v/>
      </c>
      <c r="AN3" t="str">
        <f t="shared" si="0"/>
        <v/>
      </c>
      <c r="AO3" t="str">
        <f t="shared" si="0"/>
        <v/>
      </c>
    </row>
    <row r="4" spans="1:41" x14ac:dyDescent="0.25">
      <c r="A4" t="s">
        <v>26</v>
      </c>
      <c r="B4" s="4">
        <f>INDEX(Sheet6!$A$1:$N$38,MATCH(A4,Sheet6!$D$1:$D$38,0),3)</f>
        <v>2075</v>
      </c>
      <c r="C4" s="4">
        <f>IFERROR(INDEX(Sheet2!$A$1:$F$18,MATCH(A4,Sheet2!$F$1:$F$18,0),2),0)</f>
        <v>2075</v>
      </c>
      <c r="D4" t="str">
        <f t="shared" ref="D4:S18" si="1">IFERROR(IF(SEARCH($A4,D$2)&gt;0,D$2,""),"")</f>
        <v/>
      </c>
      <c r="E4" t="str">
        <f t="shared" si="1"/>
        <v>Sent Inv #002-24</v>
      </c>
      <c r="F4" t="str">
        <f t="shared" si="1"/>
        <v/>
      </c>
      <c r="G4" t="str">
        <f t="shared" si="1"/>
        <v/>
      </c>
      <c r="H4" t="str">
        <f t="shared" si="1"/>
        <v/>
      </c>
      <c r="I4" t="str">
        <f t="shared" si="1"/>
        <v>Paid #002-24</v>
      </c>
      <c r="J4" t="str">
        <f t="shared" si="1"/>
        <v/>
      </c>
      <c r="K4" t="str">
        <f t="shared" si="1"/>
        <v/>
      </c>
      <c r="L4" t="str">
        <f t="shared" si="1"/>
        <v/>
      </c>
      <c r="M4" t="str">
        <f t="shared" si="1"/>
        <v/>
      </c>
      <c r="N4" t="str">
        <f t="shared" si="1"/>
        <v/>
      </c>
      <c r="O4" t="str">
        <f t="shared" si="1"/>
        <v/>
      </c>
      <c r="P4" t="str">
        <f t="shared" si="1"/>
        <v/>
      </c>
      <c r="Q4" t="str">
        <f t="shared" si="1"/>
        <v/>
      </c>
      <c r="R4" t="str">
        <f t="shared" si="1"/>
        <v/>
      </c>
      <c r="S4" t="str">
        <f t="shared" si="1"/>
        <v/>
      </c>
      <c r="T4" t="str">
        <f t="shared" si="0"/>
        <v/>
      </c>
      <c r="U4" t="str">
        <f t="shared" si="0"/>
        <v/>
      </c>
      <c r="V4" t="str">
        <f t="shared" si="0"/>
        <v/>
      </c>
      <c r="W4" t="str">
        <f t="shared" si="0"/>
        <v/>
      </c>
      <c r="X4" t="str">
        <f t="shared" si="0"/>
        <v/>
      </c>
      <c r="Y4" t="str">
        <f t="shared" si="0"/>
        <v/>
      </c>
      <c r="Z4" t="str">
        <f t="shared" si="0"/>
        <v/>
      </c>
      <c r="AA4" t="str">
        <f t="shared" si="0"/>
        <v/>
      </c>
      <c r="AB4" t="str">
        <f t="shared" si="0"/>
        <v/>
      </c>
      <c r="AC4" t="str">
        <f t="shared" si="0"/>
        <v/>
      </c>
      <c r="AD4" t="str">
        <f t="shared" si="0"/>
        <v/>
      </c>
      <c r="AE4" t="str">
        <f t="shared" si="0"/>
        <v/>
      </c>
      <c r="AF4" t="str">
        <f t="shared" si="0"/>
        <v/>
      </c>
      <c r="AG4" t="str">
        <f t="shared" si="0"/>
        <v/>
      </c>
      <c r="AH4" t="str">
        <f t="shared" si="0"/>
        <v/>
      </c>
      <c r="AI4" t="str">
        <f t="shared" si="0"/>
        <v/>
      </c>
      <c r="AJ4" t="str">
        <f t="shared" si="0"/>
        <v/>
      </c>
      <c r="AK4" t="str">
        <f t="shared" si="0"/>
        <v/>
      </c>
      <c r="AL4" t="str">
        <f t="shared" si="0"/>
        <v/>
      </c>
      <c r="AM4" t="str">
        <f t="shared" si="0"/>
        <v/>
      </c>
      <c r="AN4" t="str">
        <f t="shared" si="0"/>
        <v/>
      </c>
      <c r="AO4" t="str">
        <f t="shared" si="0"/>
        <v/>
      </c>
    </row>
    <row r="5" spans="1:41" x14ac:dyDescent="0.25">
      <c r="A5" t="s">
        <v>27</v>
      </c>
      <c r="B5" s="4">
        <f>INDEX(Sheet6!$A$1:$N$38,MATCH(A5,Sheet6!$D$1:$D$38,0),3)</f>
        <v>2098.1999999999998</v>
      </c>
      <c r="C5" s="4">
        <f>IFERROR(INDEX(Sheet2!$A$1:$F$18,MATCH(A5,Sheet2!$F$1:$F$18,0),2),0)</f>
        <v>2098.1999999999998</v>
      </c>
      <c r="D5" t="str">
        <f t="shared" si="1"/>
        <v/>
      </c>
      <c r="E5" t="str">
        <f t="shared" si="0"/>
        <v/>
      </c>
      <c r="F5" t="str">
        <f t="shared" si="0"/>
        <v/>
      </c>
      <c r="G5" t="str">
        <f t="shared" si="0"/>
        <v>Sent Inv #003-24</v>
      </c>
      <c r="H5" t="str">
        <f t="shared" si="0"/>
        <v/>
      </c>
      <c r="I5" t="str">
        <f t="shared" si="0"/>
        <v/>
      </c>
      <c r="J5" t="str">
        <f t="shared" si="0"/>
        <v>Paid #003-24</v>
      </c>
      <c r="K5" t="str">
        <f t="shared" si="0"/>
        <v/>
      </c>
      <c r="L5" t="str">
        <f t="shared" si="0"/>
        <v/>
      </c>
      <c r="M5" t="str">
        <f t="shared" si="0"/>
        <v/>
      </c>
      <c r="N5" t="str">
        <f t="shared" si="0"/>
        <v/>
      </c>
      <c r="O5" t="str">
        <f t="shared" si="0"/>
        <v/>
      </c>
      <c r="P5" t="str">
        <f t="shared" si="0"/>
        <v/>
      </c>
      <c r="Q5" t="str">
        <f t="shared" si="0"/>
        <v/>
      </c>
      <c r="R5" t="str">
        <f t="shared" si="0"/>
        <v/>
      </c>
      <c r="S5" t="str">
        <f t="shared" si="0"/>
        <v/>
      </c>
      <c r="T5" t="str">
        <f t="shared" si="0"/>
        <v/>
      </c>
      <c r="U5" t="str">
        <f t="shared" si="0"/>
        <v/>
      </c>
      <c r="V5" t="str">
        <f t="shared" si="0"/>
        <v/>
      </c>
      <c r="W5" t="str">
        <f t="shared" si="0"/>
        <v/>
      </c>
      <c r="X5" t="str">
        <f t="shared" si="0"/>
        <v/>
      </c>
      <c r="Y5" t="str">
        <f t="shared" si="0"/>
        <v/>
      </c>
      <c r="Z5" t="str">
        <f t="shared" si="0"/>
        <v/>
      </c>
      <c r="AA5" t="str">
        <f t="shared" si="0"/>
        <v/>
      </c>
      <c r="AB5" t="str">
        <f t="shared" si="0"/>
        <v/>
      </c>
      <c r="AC5" t="str">
        <f t="shared" si="0"/>
        <v/>
      </c>
      <c r="AD5" t="str">
        <f t="shared" si="0"/>
        <v/>
      </c>
      <c r="AE5" t="str">
        <f t="shared" si="0"/>
        <v/>
      </c>
      <c r="AF5" t="str">
        <f t="shared" si="0"/>
        <v/>
      </c>
      <c r="AG5" t="str">
        <f t="shared" si="0"/>
        <v/>
      </c>
      <c r="AH5" t="str">
        <f t="shared" si="0"/>
        <v/>
      </c>
      <c r="AI5" t="str">
        <f t="shared" si="0"/>
        <v/>
      </c>
      <c r="AJ5" t="str">
        <f t="shared" si="0"/>
        <v/>
      </c>
      <c r="AK5" t="str">
        <f t="shared" si="0"/>
        <v/>
      </c>
      <c r="AL5" t="str">
        <f t="shared" si="0"/>
        <v/>
      </c>
      <c r="AM5" t="str">
        <f t="shared" si="0"/>
        <v/>
      </c>
      <c r="AN5" t="str">
        <f t="shared" si="0"/>
        <v/>
      </c>
      <c r="AO5" t="str">
        <f t="shared" si="0"/>
        <v/>
      </c>
    </row>
    <row r="6" spans="1:41" x14ac:dyDescent="0.25">
      <c r="A6" t="s">
        <v>28</v>
      </c>
      <c r="B6" s="4">
        <f>INDEX(Sheet6!$A$1:$N$38,MATCH(A6,Sheet6!$D$1:$D$38,0),3)</f>
        <v>2075</v>
      </c>
      <c r="C6" s="4">
        <f>IFERROR(INDEX(Sheet2!$A$1:$F$18,MATCH(A6,Sheet2!$F$1:$F$18,0),2),0)</f>
        <v>2075</v>
      </c>
      <c r="D6" t="str">
        <f t="shared" si="1"/>
        <v/>
      </c>
      <c r="E6" t="str">
        <f t="shared" si="0"/>
        <v/>
      </c>
      <c r="F6" t="str">
        <f t="shared" si="0"/>
        <v/>
      </c>
      <c r="G6" t="str">
        <f t="shared" si="0"/>
        <v/>
      </c>
      <c r="H6" t="str">
        <f t="shared" si="0"/>
        <v>Sent Inv #004-24</v>
      </c>
      <c r="I6" t="str">
        <f t="shared" si="0"/>
        <v/>
      </c>
      <c r="J6" t="str">
        <f t="shared" si="0"/>
        <v/>
      </c>
      <c r="K6" t="str">
        <f t="shared" si="0"/>
        <v/>
      </c>
      <c r="L6" t="str">
        <f t="shared" si="0"/>
        <v/>
      </c>
      <c r="M6" t="str">
        <f t="shared" si="0"/>
        <v>Paid #004-24</v>
      </c>
      <c r="N6" t="str">
        <f t="shared" si="0"/>
        <v/>
      </c>
      <c r="O6" t="str">
        <f t="shared" si="0"/>
        <v/>
      </c>
      <c r="P6" t="str">
        <f t="shared" si="0"/>
        <v/>
      </c>
      <c r="Q6" t="str">
        <f t="shared" si="0"/>
        <v/>
      </c>
      <c r="R6" t="str">
        <f t="shared" si="0"/>
        <v/>
      </c>
      <c r="S6" t="str">
        <f t="shared" si="0"/>
        <v/>
      </c>
      <c r="T6" t="str">
        <f t="shared" si="0"/>
        <v/>
      </c>
      <c r="U6" t="str">
        <f t="shared" si="0"/>
        <v/>
      </c>
      <c r="V6" t="str">
        <f t="shared" si="0"/>
        <v/>
      </c>
      <c r="W6" t="str">
        <f t="shared" si="0"/>
        <v/>
      </c>
      <c r="X6" t="str">
        <f t="shared" si="0"/>
        <v/>
      </c>
      <c r="Y6" t="str">
        <f t="shared" si="0"/>
        <v/>
      </c>
      <c r="Z6" t="str">
        <f t="shared" si="0"/>
        <v/>
      </c>
      <c r="AA6" t="str">
        <f t="shared" si="0"/>
        <v/>
      </c>
      <c r="AB6" t="str">
        <f t="shared" si="0"/>
        <v/>
      </c>
      <c r="AC6" t="str">
        <f t="shared" si="0"/>
        <v/>
      </c>
      <c r="AD6" t="str">
        <f t="shared" si="0"/>
        <v/>
      </c>
      <c r="AE6" t="str">
        <f t="shared" si="0"/>
        <v/>
      </c>
      <c r="AF6" t="str">
        <f t="shared" si="0"/>
        <v/>
      </c>
      <c r="AG6" t="str">
        <f t="shared" si="0"/>
        <v/>
      </c>
      <c r="AH6" t="str">
        <f t="shared" si="0"/>
        <v/>
      </c>
      <c r="AI6" t="str">
        <f t="shared" si="0"/>
        <v/>
      </c>
      <c r="AJ6" t="str">
        <f t="shared" si="0"/>
        <v/>
      </c>
      <c r="AK6" t="str">
        <f t="shared" si="0"/>
        <v/>
      </c>
      <c r="AL6" t="str">
        <f t="shared" si="0"/>
        <v/>
      </c>
      <c r="AM6" t="str">
        <f t="shared" si="0"/>
        <v/>
      </c>
      <c r="AN6" t="str">
        <f t="shared" si="0"/>
        <v/>
      </c>
      <c r="AO6" t="str">
        <f t="shared" si="0"/>
        <v/>
      </c>
    </row>
    <row r="7" spans="1:41" x14ac:dyDescent="0.25">
      <c r="A7" t="s">
        <v>34</v>
      </c>
      <c r="B7" s="4">
        <f>INDEX(Sheet6!$A$1:$N$38,MATCH(A7,Sheet6!$D$1:$D$38,0),3)</f>
        <v>2075</v>
      </c>
      <c r="C7" s="4">
        <f>IFERROR(INDEX(Sheet2!$A$1:$F$18,MATCH(A7,Sheet2!$F$1:$F$18,0),2),0)</f>
        <v>2075</v>
      </c>
      <c r="D7" t="str">
        <f t="shared" si="1"/>
        <v/>
      </c>
      <c r="E7" t="str">
        <f t="shared" si="0"/>
        <v/>
      </c>
      <c r="F7" t="str">
        <f t="shared" si="0"/>
        <v/>
      </c>
      <c r="G7" t="str">
        <f t="shared" si="0"/>
        <v/>
      </c>
      <c r="H7" t="str">
        <f t="shared" si="0"/>
        <v/>
      </c>
      <c r="I7" t="str">
        <f t="shared" si="0"/>
        <v/>
      </c>
      <c r="J7" t="str">
        <f t="shared" si="0"/>
        <v/>
      </c>
      <c r="K7" t="str">
        <f t="shared" si="0"/>
        <v>Sent Inv #005-24</v>
      </c>
      <c r="L7" t="str">
        <f t="shared" si="0"/>
        <v/>
      </c>
      <c r="M7" t="str">
        <f t="shared" si="0"/>
        <v/>
      </c>
      <c r="N7" t="str">
        <f t="shared" si="0"/>
        <v>Paid #005-24</v>
      </c>
      <c r="O7" t="str">
        <f t="shared" si="0"/>
        <v/>
      </c>
      <c r="P7" t="str">
        <f t="shared" si="0"/>
        <v/>
      </c>
      <c r="Q7" t="str">
        <f t="shared" si="0"/>
        <v/>
      </c>
      <c r="R7" t="str">
        <f t="shared" si="0"/>
        <v/>
      </c>
      <c r="S7" t="str">
        <f t="shared" si="0"/>
        <v/>
      </c>
      <c r="T7" t="str">
        <f t="shared" si="0"/>
        <v/>
      </c>
      <c r="U7" t="str">
        <f t="shared" si="0"/>
        <v/>
      </c>
      <c r="V7" t="str">
        <f t="shared" si="0"/>
        <v/>
      </c>
      <c r="W7" t="str">
        <f t="shared" si="0"/>
        <v/>
      </c>
      <c r="X7" t="str">
        <f t="shared" si="0"/>
        <v/>
      </c>
      <c r="Y7" t="str">
        <f t="shared" si="0"/>
        <v/>
      </c>
      <c r="Z7" t="str">
        <f t="shared" si="0"/>
        <v/>
      </c>
      <c r="AA7" t="str">
        <f t="shared" si="0"/>
        <v/>
      </c>
      <c r="AB7" t="str">
        <f t="shared" si="0"/>
        <v/>
      </c>
      <c r="AC7" t="str">
        <f t="shared" si="0"/>
        <v/>
      </c>
      <c r="AD7" t="str">
        <f t="shared" si="0"/>
        <v/>
      </c>
      <c r="AE7" t="str">
        <f t="shared" si="0"/>
        <v/>
      </c>
      <c r="AF7" t="str">
        <f t="shared" si="0"/>
        <v/>
      </c>
      <c r="AG7" t="str">
        <f t="shared" si="0"/>
        <v/>
      </c>
      <c r="AH7" t="str">
        <f t="shared" si="0"/>
        <v/>
      </c>
      <c r="AI7" t="str">
        <f t="shared" si="0"/>
        <v/>
      </c>
      <c r="AJ7" t="str">
        <f t="shared" si="0"/>
        <v/>
      </c>
      <c r="AK7" t="str">
        <f t="shared" si="0"/>
        <v/>
      </c>
      <c r="AL7" t="str">
        <f t="shared" si="0"/>
        <v/>
      </c>
      <c r="AM7" t="str">
        <f t="shared" si="0"/>
        <v/>
      </c>
      <c r="AN7" t="str">
        <f t="shared" si="0"/>
        <v/>
      </c>
      <c r="AO7" t="str">
        <f t="shared" si="0"/>
        <v/>
      </c>
    </row>
    <row r="8" spans="1:41" x14ac:dyDescent="0.25">
      <c r="A8" t="s">
        <v>35</v>
      </c>
      <c r="B8" s="4">
        <f>INDEX(Sheet6!$A$1:$N$38,MATCH(A8,Sheet6!$D$1:$D$38,0),3)</f>
        <v>2075</v>
      </c>
      <c r="C8" s="4">
        <f>IFERROR(INDEX(Sheet2!$A$1:$F$18,MATCH(A8,Sheet2!$F$1:$F$18,0),2),0)</f>
        <v>2075</v>
      </c>
      <c r="D8" t="str">
        <f t="shared" si="1"/>
        <v/>
      </c>
      <c r="E8" t="str">
        <f t="shared" si="0"/>
        <v/>
      </c>
      <c r="F8" t="str">
        <f t="shared" si="0"/>
        <v/>
      </c>
      <c r="G8" t="str">
        <f t="shared" si="0"/>
        <v/>
      </c>
      <c r="H8" t="str">
        <f t="shared" si="0"/>
        <v/>
      </c>
      <c r="I8" t="str">
        <f t="shared" si="0"/>
        <v/>
      </c>
      <c r="J8" t="str">
        <f t="shared" si="0"/>
        <v/>
      </c>
      <c r="K8" t="str">
        <f t="shared" si="0"/>
        <v/>
      </c>
      <c r="L8" t="str">
        <f t="shared" si="0"/>
        <v>Sent Inv #006-24</v>
      </c>
      <c r="M8" t="str">
        <f t="shared" si="0"/>
        <v/>
      </c>
      <c r="N8" t="str">
        <f t="shared" si="0"/>
        <v/>
      </c>
      <c r="O8" t="str">
        <f t="shared" si="0"/>
        <v/>
      </c>
      <c r="P8" t="str">
        <f t="shared" si="0"/>
        <v/>
      </c>
      <c r="Q8" t="str">
        <f t="shared" si="0"/>
        <v>Sent Inv #006-24</v>
      </c>
      <c r="R8" t="str">
        <f t="shared" si="0"/>
        <v/>
      </c>
      <c r="S8" t="str">
        <f t="shared" si="0"/>
        <v/>
      </c>
      <c r="T8" t="str">
        <f t="shared" si="0"/>
        <v>Paid #006-24</v>
      </c>
      <c r="U8" t="str">
        <f t="shared" si="0"/>
        <v/>
      </c>
      <c r="V8" t="str">
        <f t="shared" si="0"/>
        <v/>
      </c>
      <c r="W8" t="str">
        <f t="shared" si="0"/>
        <v/>
      </c>
      <c r="X8" t="str">
        <f t="shared" si="0"/>
        <v/>
      </c>
      <c r="Y8" t="str">
        <f t="shared" si="0"/>
        <v/>
      </c>
      <c r="Z8" t="str">
        <f t="shared" si="0"/>
        <v/>
      </c>
      <c r="AA8" t="str">
        <f t="shared" si="0"/>
        <v/>
      </c>
      <c r="AB8" t="str">
        <f t="shared" si="0"/>
        <v/>
      </c>
      <c r="AC8" t="str">
        <f t="shared" si="0"/>
        <v/>
      </c>
      <c r="AD8" t="str">
        <f t="shared" si="0"/>
        <v/>
      </c>
      <c r="AE8" t="str">
        <f t="shared" si="0"/>
        <v/>
      </c>
      <c r="AF8" t="str">
        <f t="shared" si="0"/>
        <v/>
      </c>
      <c r="AG8" t="str">
        <f t="shared" si="0"/>
        <v/>
      </c>
      <c r="AH8" t="str">
        <f t="shared" si="0"/>
        <v/>
      </c>
      <c r="AI8" t="str">
        <f t="shared" si="0"/>
        <v/>
      </c>
      <c r="AJ8" t="str">
        <f t="shared" si="0"/>
        <v/>
      </c>
      <c r="AK8" t="str">
        <f t="shared" si="0"/>
        <v/>
      </c>
      <c r="AL8" t="str">
        <f t="shared" si="0"/>
        <v/>
      </c>
      <c r="AM8" t="str">
        <f t="shared" si="0"/>
        <v/>
      </c>
      <c r="AN8" t="str">
        <f t="shared" si="0"/>
        <v/>
      </c>
      <c r="AO8" t="str">
        <f t="shared" si="0"/>
        <v/>
      </c>
    </row>
    <row r="9" spans="1:41" x14ac:dyDescent="0.25">
      <c r="A9" t="s">
        <v>38</v>
      </c>
      <c r="B9" s="4">
        <f>INDEX(Sheet6!$A$1:$N$38,MATCH(A9,Sheet6!$D$1:$D$38,0),3)</f>
        <v>2075</v>
      </c>
      <c r="C9" s="4">
        <f>IFERROR(INDEX(Sheet2!$A$1:$F$18,MATCH(A9,Sheet2!$F$1:$F$18,0),2),0)</f>
        <v>2075</v>
      </c>
      <c r="D9" t="str">
        <f t="shared" si="1"/>
        <v/>
      </c>
      <c r="E9" t="str">
        <f t="shared" si="0"/>
        <v/>
      </c>
      <c r="F9" t="str">
        <f t="shared" si="0"/>
        <v/>
      </c>
      <c r="G9" t="str">
        <f t="shared" si="0"/>
        <v/>
      </c>
      <c r="H9" t="str">
        <f t="shared" si="0"/>
        <v/>
      </c>
      <c r="I9" t="str">
        <f t="shared" si="0"/>
        <v/>
      </c>
      <c r="J9" t="str">
        <f t="shared" si="0"/>
        <v/>
      </c>
      <c r="K9" t="str">
        <f t="shared" si="0"/>
        <v/>
      </c>
      <c r="L9" t="str">
        <f t="shared" si="0"/>
        <v/>
      </c>
      <c r="M9" t="str">
        <f t="shared" si="0"/>
        <v/>
      </c>
      <c r="N9" t="str">
        <f t="shared" si="0"/>
        <v/>
      </c>
      <c r="O9" t="str">
        <f t="shared" si="0"/>
        <v>Sent Inv #008-24</v>
      </c>
      <c r="P9" t="str">
        <f t="shared" si="0"/>
        <v/>
      </c>
      <c r="Q9" t="str">
        <f t="shared" si="0"/>
        <v/>
      </c>
      <c r="R9" t="str">
        <f t="shared" si="0"/>
        <v>Sent Inv #008-24</v>
      </c>
      <c r="S9" t="str">
        <f t="shared" si="0"/>
        <v/>
      </c>
      <c r="T9" t="str">
        <f t="shared" si="0"/>
        <v/>
      </c>
      <c r="U9" t="str">
        <f t="shared" si="0"/>
        <v>Paid #008-24</v>
      </c>
      <c r="V9" t="str">
        <f t="shared" si="0"/>
        <v/>
      </c>
      <c r="W9" t="str">
        <f t="shared" si="0"/>
        <v/>
      </c>
      <c r="X9" t="str">
        <f t="shared" si="0"/>
        <v/>
      </c>
      <c r="Y9" t="str">
        <f t="shared" si="0"/>
        <v/>
      </c>
      <c r="Z9" t="str">
        <f t="shared" si="0"/>
        <v/>
      </c>
      <c r="AA9" t="str">
        <f t="shared" si="0"/>
        <v/>
      </c>
      <c r="AB9" t="str">
        <f t="shared" si="0"/>
        <v/>
      </c>
      <c r="AC9" t="str">
        <f t="shared" si="0"/>
        <v/>
      </c>
      <c r="AD9" t="str">
        <f t="shared" si="0"/>
        <v/>
      </c>
      <c r="AE9" t="str">
        <f t="shared" si="0"/>
        <v/>
      </c>
      <c r="AF9" t="str">
        <f t="shared" si="0"/>
        <v/>
      </c>
      <c r="AG9" t="str">
        <f t="shared" si="0"/>
        <v/>
      </c>
      <c r="AH9" t="str">
        <f t="shared" si="0"/>
        <v/>
      </c>
      <c r="AI9" t="str">
        <f t="shared" si="0"/>
        <v/>
      </c>
      <c r="AJ9" t="str">
        <f t="shared" si="0"/>
        <v/>
      </c>
      <c r="AK9" t="str">
        <f t="shared" si="0"/>
        <v/>
      </c>
      <c r="AL9" t="str">
        <f t="shared" si="0"/>
        <v/>
      </c>
      <c r="AM9" t="str">
        <f t="shared" si="0"/>
        <v/>
      </c>
      <c r="AN9" t="str">
        <f t="shared" si="0"/>
        <v/>
      </c>
      <c r="AO9" t="str">
        <f t="shared" si="0"/>
        <v/>
      </c>
    </row>
    <row r="10" spans="1:41" x14ac:dyDescent="0.25">
      <c r="A10" t="s">
        <v>42</v>
      </c>
      <c r="B10" s="4">
        <f>INDEX(Sheet6!$A$1:$N$38,MATCH(A10,Sheet6!$D$1:$D$38,0),3)</f>
        <v>2075</v>
      </c>
      <c r="C10" s="4">
        <f>IFERROR(INDEX(Sheet2!$A$1:$F$18,MATCH(A10,Sheet2!$F$1:$F$18,0),2),0)</f>
        <v>2075</v>
      </c>
      <c r="D10" t="str">
        <f t="shared" si="1"/>
        <v/>
      </c>
      <c r="E10" t="str">
        <f t="shared" si="0"/>
        <v/>
      </c>
      <c r="F10" t="str">
        <f t="shared" si="0"/>
        <v/>
      </c>
      <c r="G10" t="str">
        <f t="shared" si="0"/>
        <v/>
      </c>
      <c r="H10" t="str">
        <f t="shared" si="0"/>
        <v/>
      </c>
      <c r="I10" t="str">
        <f t="shared" si="0"/>
        <v/>
      </c>
      <c r="J10" t="str">
        <f t="shared" si="0"/>
        <v/>
      </c>
      <c r="K10" t="str">
        <f t="shared" si="0"/>
        <v/>
      </c>
      <c r="L10" t="str">
        <f t="shared" si="0"/>
        <v/>
      </c>
      <c r="M10" t="str">
        <f t="shared" si="0"/>
        <v/>
      </c>
      <c r="N10" t="str">
        <f t="shared" si="0"/>
        <v/>
      </c>
      <c r="O10" t="str">
        <f t="shared" si="0"/>
        <v/>
      </c>
      <c r="P10" t="str">
        <f t="shared" ref="E10:AO17" si="2">IFERROR(IF(SEARCH($A10,P$2)&gt;0,P$2,""),"")</f>
        <v>Sent Inv #009-24</v>
      </c>
      <c r="Q10" t="str">
        <f t="shared" si="2"/>
        <v/>
      </c>
      <c r="R10" t="str">
        <f t="shared" si="2"/>
        <v/>
      </c>
      <c r="S10" t="str">
        <f t="shared" si="2"/>
        <v>Sent Inv #009-24</v>
      </c>
      <c r="T10" t="str">
        <f t="shared" si="2"/>
        <v/>
      </c>
      <c r="U10" t="str">
        <f t="shared" si="2"/>
        <v/>
      </c>
      <c r="V10" t="str">
        <f t="shared" si="2"/>
        <v/>
      </c>
      <c r="W10" t="str">
        <f t="shared" si="2"/>
        <v/>
      </c>
      <c r="X10" t="str">
        <f t="shared" si="2"/>
        <v/>
      </c>
      <c r="Y10" t="str">
        <f t="shared" si="2"/>
        <v>Sent Inv #009-24</v>
      </c>
      <c r="Z10" t="str">
        <f t="shared" si="2"/>
        <v/>
      </c>
      <c r="AA10" t="str">
        <f t="shared" si="2"/>
        <v/>
      </c>
      <c r="AB10" t="str">
        <f t="shared" si="2"/>
        <v/>
      </c>
      <c r="AC10" t="str">
        <f t="shared" si="2"/>
        <v>Paid #009-24</v>
      </c>
      <c r="AD10" t="str">
        <f t="shared" si="2"/>
        <v/>
      </c>
      <c r="AE10" t="str">
        <f t="shared" si="2"/>
        <v/>
      </c>
      <c r="AF10" t="str">
        <f t="shared" si="2"/>
        <v/>
      </c>
      <c r="AG10" t="str">
        <f t="shared" si="2"/>
        <v/>
      </c>
      <c r="AH10" t="str">
        <f t="shared" si="2"/>
        <v/>
      </c>
      <c r="AI10" t="str">
        <f t="shared" si="2"/>
        <v/>
      </c>
      <c r="AJ10" t="str">
        <f t="shared" si="2"/>
        <v/>
      </c>
      <c r="AK10" t="str">
        <f t="shared" si="2"/>
        <v/>
      </c>
      <c r="AL10" t="str">
        <f t="shared" si="2"/>
        <v/>
      </c>
      <c r="AM10" t="str">
        <f t="shared" si="2"/>
        <v/>
      </c>
      <c r="AN10" t="str">
        <f t="shared" si="2"/>
        <v/>
      </c>
      <c r="AO10" t="str">
        <f t="shared" si="2"/>
        <v/>
      </c>
    </row>
    <row r="11" spans="1:41" x14ac:dyDescent="0.25">
      <c r="A11" s="54" t="s">
        <v>43</v>
      </c>
      <c r="B11" s="55">
        <f>INDEX(Sheet6!$A$1:$N$38,MATCH(A11,Sheet6!$D$1:$D$38,0),3)</f>
        <v>2075</v>
      </c>
      <c r="C11" s="55">
        <f>IFERROR(INDEX(Sheet2!$A$1:$F$18,MATCH(A11,Sheet2!$F$1:$F$18,0),2),0)</f>
        <v>0</v>
      </c>
      <c r="D11" s="54" t="str">
        <f t="shared" si="1"/>
        <v/>
      </c>
      <c r="E11" s="54" t="str">
        <f t="shared" si="2"/>
        <v/>
      </c>
      <c r="F11" s="54" t="str">
        <f t="shared" si="2"/>
        <v/>
      </c>
      <c r="G11" s="54" t="str">
        <f t="shared" si="2"/>
        <v/>
      </c>
      <c r="H11" s="54" t="str">
        <f t="shared" si="2"/>
        <v/>
      </c>
      <c r="I11" s="54" t="str">
        <f t="shared" si="2"/>
        <v/>
      </c>
      <c r="J11" s="54" t="str">
        <f t="shared" si="2"/>
        <v/>
      </c>
      <c r="K11" s="54" t="str">
        <f t="shared" si="2"/>
        <v/>
      </c>
      <c r="L11" s="54" t="str">
        <f t="shared" si="2"/>
        <v/>
      </c>
      <c r="M11" s="54" t="str">
        <f t="shared" si="2"/>
        <v/>
      </c>
      <c r="N11" s="54" t="str">
        <f t="shared" si="2"/>
        <v/>
      </c>
      <c r="O11" s="54" t="str">
        <f t="shared" si="2"/>
        <v/>
      </c>
      <c r="P11" s="54" t="str">
        <f t="shared" si="2"/>
        <v/>
      </c>
      <c r="Q11" s="54" t="str">
        <f t="shared" si="2"/>
        <v/>
      </c>
      <c r="R11" s="54" t="str">
        <f t="shared" si="2"/>
        <v/>
      </c>
      <c r="S11" s="54" t="str">
        <f t="shared" si="2"/>
        <v/>
      </c>
      <c r="T11" s="54" t="str">
        <f t="shared" si="2"/>
        <v/>
      </c>
      <c r="U11" s="54" t="str">
        <f t="shared" si="2"/>
        <v/>
      </c>
      <c r="V11" s="54" t="str">
        <f t="shared" si="2"/>
        <v>Sent Inv #011-24</v>
      </c>
      <c r="W11" s="54" t="str">
        <f t="shared" si="2"/>
        <v/>
      </c>
      <c r="X11" s="54" t="str">
        <f t="shared" si="2"/>
        <v/>
      </c>
      <c r="Y11" s="54" t="str">
        <f t="shared" si="2"/>
        <v/>
      </c>
      <c r="Z11" s="54" t="str">
        <f t="shared" si="2"/>
        <v>Sent Inv #011-24</v>
      </c>
      <c r="AA11" s="54" t="str">
        <f t="shared" si="2"/>
        <v/>
      </c>
      <c r="AB11" s="54" t="str">
        <f t="shared" si="2"/>
        <v/>
      </c>
      <c r="AC11" s="54" t="str">
        <f t="shared" si="2"/>
        <v/>
      </c>
      <c r="AD11" s="54" t="str">
        <f t="shared" si="2"/>
        <v/>
      </c>
      <c r="AE11" s="54" t="str">
        <f t="shared" si="2"/>
        <v/>
      </c>
      <c r="AF11" s="54" t="str">
        <f t="shared" si="2"/>
        <v/>
      </c>
      <c r="AG11" s="54" t="str">
        <f t="shared" si="2"/>
        <v/>
      </c>
      <c r="AH11" s="54" t="str">
        <f t="shared" si="2"/>
        <v/>
      </c>
      <c r="AI11" s="54" t="str">
        <f t="shared" si="2"/>
        <v/>
      </c>
      <c r="AJ11" s="54" t="str">
        <f t="shared" si="2"/>
        <v/>
      </c>
      <c r="AK11" s="54" t="str">
        <f t="shared" si="2"/>
        <v/>
      </c>
      <c r="AL11" s="54" t="str">
        <f t="shared" si="2"/>
        <v/>
      </c>
      <c r="AM11" s="54" t="str">
        <f t="shared" si="2"/>
        <v/>
      </c>
      <c r="AN11" s="54" t="str">
        <f t="shared" si="2"/>
        <v/>
      </c>
      <c r="AO11" s="54" t="str">
        <f t="shared" si="2"/>
        <v/>
      </c>
    </row>
    <row r="12" spans="1:41" x14ac:dyDescent="0.25">
      <c r="A12" t="s">
        <v>46</v>
      </c>
      <c r="B12" s="4">
        <f>INDEX(Sheet6!$A$1:$N$38,MATCH(A12,Sheet6!$D$1:$D$38,0),3)</f>
        <v>2000</v>
      </c>
      <c r="C12" s="4">
        <f>IFERROR(INDEX(Sheet2!$A$1:$F$18,MATCH(A12,Sheet2!$F$1:$F$18,0),2),0)</f>
        <v>2000</v>
      </c>
      <c r="D12" t="str">
        <f t="shared" si="1"/>
        <v/>
      </c>
      <c r="E12" t="str">
        <f t="shared" si="2"/>
        <v/>
      </c>
      <c r="F12" t="str">
        <f t="shared" si="2"/>
        <v/>
      </c>
      <c r="G12" t="str">
        <f t="shared" si="2"/>
        <v/>
      </c>
      <c r="H12" t="str">
        <f t="shared" si="2"/>
        <v/>
      </c>
      <c r="I12" t="str">
        <f t="shared" si="2"/>
        <v/>
      </c>
      <c r="J12" t="str">
        <f t="shared" si="2"/>
        <v/>
      </c>
      <c r="K12" t="str">
        <f t="shared" si="2"/>
        <v/>
      </c>
      <c r="L12" t="str">
        <f t="shared" si="2"/>
        <v/>
      </c>
      <c r="M12" t="str">
        <f t="shared" si="2"/>
        <v/>
      </c>
      <c r="N12" t="str">
        <f t="shared" si="2"/>
        <v/>
      </c>
      <c r="O12" t="str">
        <f t="shared" si="2"/>
        <v/>
      </c>
      <c r="P12" t="str">
        <f t="shared" si="2"/>
        <v/>
      </c>
      <c r="Q12" t="str">
        <f t="shared" si="2"/>
        <v/>
      </c>
      <c r="R12" t="str">
        <f t="shared" si="2"/>
        <v/>
      </c>
      <c r="S12" t="str">
        <f t="shared" si="2"/>
        <v/>
      </c>
      <c r="T12" t="str">
        <f t="shared" si="2"/>
        <v/>
      </c>
      <c r="U12" t="str">
        <f t="shared" si="2"/>
        <v/>
      </c>
      <c r="V12" t="str">
        <f t="shared" si="2"/>
        <v/>
      </c>
      <c r="W12" t="str">
        <f t="shared" si="2"/>
        <v>Sent Inv #012-24</v>
      </c>
      <c r="X12" t="str">
        <f t="shared" si="2"/>
        <v/>
      </c>
      <c r="Y12" t="str">
        <f t="shared" si="2"/>
        <v/>
      </c>
      <c r="Z12" t="str">
        <f t="shared" si="2"/>
        <v/>
      </c>
      <c r="AA12" t="str">
        <f t="shared" si="2"/>
        <v>Sent Inv #012-24</v>
      </c>
      <c r="AB12" t="str">
        <f t="shared" si="2"/>
        <v/>
      </c>
      <c r="AC12" t="str">
        <f t="shared" si="2"/>
        <v/>
      </c>
      <c r="AD12" t="str">
        <f t="shared" si="2"/>
        <v>Paid #012-24</v>
      </c>
      <c r="AE12" t="str">
        <f t="shared" si="2"/>
        <v/>
      </c>
      <c r="AF12" t="str">
        <f t="shared" si="2"/>
        <v/>
      </c>
      <c r="AG12" t="str">
        <f t="shared" si="2"/>
        <v/>
      </c>
      <c r="AH12" t="str">
        <f t="shared" si="2"/>
        <v/>
      </c>
      <c r="AI12" t="str">
        <f t="shared" si="2"/>
        <v/>
      </c>
      <c r="AJ12" t="str">
        <f t="shared" si="2"/>
        <v/>
      </c>
      <c r="AK12" t="str">
        <f t="shared" si="2"/>
        <v/>
      </c>
      <c r="AL12" t="str">
        <f t="shared" si="2"/>
        <v/>
      </c>
      <c r="AM12" t="str">
        <f t="shared" si="2"/>
        <v/>
      </c>
      <c r="AN12" t="str">
        <f t="shared" si="2"/>
        <v/>
      </c>
      <c r="AO12" t="str">
        <f t="shared" si="2"/>
        <v/>
      </c>
    </row>
    <row r="13" spans="1:41" x14ac:dyDescent="0.25">
      <c r="A13" t="s">
        <v>47</v>
      </c>
      <c r="B13" s="4">
        <f>INDEX(Sheet6!$A$1:$N$38,MATCH(A13,Sheet6!$D$1:$D$38,0),3)</f>
        <v>2000</v>
      </c>
      <c r="C13" s="4">
        <f>IFERROR(INDEX(Sheet2!$A$1:$F$18,MATCH(A13,Sheet2!$F$1:$F$18,0),2),0)</f>
        <v>2000</v>
      </c>
      <c r="D13" t="str">
        <f t="shared" si="1"/>
        <v/>
      </c>
      <c r="E13" t="str">
        <f t="shared" si="2"/>
        <v/>
      </c>
      <c r="F13" t="str">
        <f t="shared" si="2"/>
        <v/>
      </c>
      <c r="G13" t="str">
        <f t="shared" si="2"/>
        <v/>
      </c>
      <c r="H13" t="str">
        <f t="shared" si="2"/>
        <v/>
      </c>
      <c r="I13" t="str">
        <f t="shared" si="2"/>
        <v/>
      </c>
      <c r="J13" t="str">
        <f t="shared" si="2"/>
        <v/>
      </c>
      <c r="K13" t="str">
        <f t="shared" si="2"/>
        <v/>
      </c>
      <c r="L13" t="str">
        <f t="shared" si="2"/>
        <v/>
      </c>
      <c r="M13" t="str">
        <f t="shared" si="2"/>
        <v/>
      </c>
      <c r="N13" t="str">
        <f t="shared" si="2"/>
        <v/>
      </c>
      <c r="O13" t="str">
        <f t="shared" si="2"/>
        <v/>
      </c>
      <c r="P13" t="str">
        <f t="shared" si="2"/>
        <v/>
      </c>
      <c r="Q13" t="str">
        <f t="shared" si="2"/>
        <v/>
      </c>
      <c r="R13" t="str">
        <f t="shared" si="2"/>
        <v/>
      </c>
      <c r="S13" t="str">
        <f t="shared" si="2"/>
        <v/>
      </c>
      <c r="T13" t="str">
        <f t="shared" si="2"/>
        <v/>
      </c>
      <c r="U13" t="str">
        <f t="shared" si="2"/>
        <v/>
      </c>
      <c r="V13" t="str">
        <f t="shared" si="2"/>
        <v/>
      </c>
      <c r="W13" t="str">
        <f t="shared" si="2"/>
        <v/>
      </c>
      <c r="X13" t="str">
        <f t="shared" si="2"/>
        <v>Sent Inv #014-24</v>
      </c>
      <c r="Y13" t="str">
        <f t="shared" si="2"/>
        <v/>
      </c>
      <c r="Z13" t="str">
        <f t="shared" si="2"/>
        <v/>
      </c>
      <c r="AA13" t="str">
        <f t="shared" si="2"/>
        <v/>
      </c>
      <c r="AB13" t="str">
        <f t="shared" si="2"/>
        <v>Sent Inv #014-24</v>
      </c>
      <c r="AC13" t="str">
        <f t="shared" si="2"/>
        <v/>
      </c>
      <c r="AD13" t="str">
        <f t="shared" si="2"/>
        <v/>
      </c>
      <c r="AE13" t="str">
        <f t="shared" si="2"/>
        <v>Paid #014-24</v>
      </c>
      <c r="AF13" t="str">
        <f t="shared" si="2"/>
        <v/>
      </c>
      <c r="AG13" t="str">
        <f t="shared" si="2"/>
        <v/>
      </c>
      <c r="AH13" t="str">
        <f t="shared" si="2"/>
        <v/>
      </c>
      <c r="AI13" t="str">
        <f t="shared" si="2"/>
        <v/>
      </c>
      <c r="AJ13" t="str">
        <f t="shared" si="2"/>
        <v/>
      </c>
      <c r="AK13" t="str">
        <f t="shared" si="2"/>
        <v/>
      </c>
      <c r="AL13" t="str">
        <f t="shared" si="2"/>
        <v/>
      </c>
      <c r="AM13" t="str">
        <f t="shared" si="2"/>
        <v/>
      </c>
      <c r="AN13" t="str">
        <f t="shared" si="2"/>
        <v/>
      </c>
      <c r="AO13" t="str">
        <f t="shared" si="2"/>
        <v/>
      </c>
    </row>
    <row r="14" spans="1:41" x14ac:dyDescent="0.25">
      <c r="A14" t="s">
        <v>54</v>
      </c>
      <c r="B14" s="4">
        <f>INDEX(Sheet6!$A$1:$N$38,MATCH(A14,Sheet6!$D$1:$D$38,0),3)</f>
        <v>2000</v>
      </c>
      <c r="C14" s="4">
        <f>IFERROR(INDEX(Sheet2!$A$1:$F$18,MATCH(A14,Sheet2!$F$1:$F$18,0),2),0)</f>
        <v>2000</v>
      </c>
      <c r="D14" t="str">
        <f t="shared" si="1"/>
        <v/>
      </c>
      <c r="E14" t="str">
        <f t="shared" si="2"/>
        <v/>
      </c>
      <c r="F14" t="str">
        <f t="shared" si="2"/>
        <v/>
      </c>
      <c r="G14" t="str">
        <f t="shared" si="2"/>
        <v/>
      </c>
      <c r="H14" t="str">
        <f t="shared" si="2"/>
        <v/>
      </c>
      <c r="I14" t="str">
        <f t="shared" si="2"/>
        <v/>
      </c>
      <c r="J14" t="str">
        <f t="shared" si="2"/>
        <v/>
      </c>
      <c r="K14" t="str">
        <f t="shared" si="2"/>
        <v/>
      </c>
      <c r="L14" t="str">
        <f t="shared" si="2"/>
        <v/>
      </c>
      <c r="M14" t="str">
        <f t="shared" si="2"/>
        <v/>
      </c>
      <c r="N14" t="str">
        <f t="shared" si="2"/>
        <v/>
      </c>
      <c r="O14" t="str">
        <f t="shared" si="2"/>
        <v/>
      </c>
      <c r="P14" t="str">
        <f t="shared" si="2"/>
        <v/>
      </c>
      <c r="Q14" t="str">
        <f t="shared" si="2"/>
        <v/>
      </c>
      <c r="R14" t="str">
        <f t="shared" si="2"/>
        <v/>
      </c>
      <c r="S14" t="str">
        <f t="shared" si="2"/>
        <v/>
      </c>
      <c r="T14" t="str">
        <f t="shared" si="2"/>
        <v/>
      </c>
      <c r="U14" t="str">
        <f t="shared" si="2"/>
        <v/>
      </c>
      <c r="V14" t="str">
        <f t="shared" si="2"/>
        <v/>
      </c>
      <c r="W14" t="str">
        <f t="shared" si="2"/>
        <v/>
      </c>
      <c r="X14" t="str">
        <f t="shared" si="2"/>
        <v/>
      </c>
      <c r="Y14" t="str">
        <f t="shared" si="2"/>
        <v/>
      </c>
      <c r="Z14" t="str">
        <f t="shared" si="2"/>
        <v/>
      </c>
      <c r="AA14" t="str">
        <f t="shared" si="2"/>
        <v/>
      </c>
      <c r="AB14" t="str">
        <f t="shared" si="2"/>
        <v/>
      </c>
      <c r="AC14" t="str">
        <f t="shared" si="2"/>
        <v/>
      </c>
      <c r="AD14" t="str">
        <f t="shared" si="2"/>
        <v/>
      </c>
      <c r="AE14" t="str">
        <f t="shared" si="2"/>
        <v/>
      </c>
      <c r="AF14" t="str">
        <f t="shared" si="2"/>
        <v>Sent Inv #015-24</v>
      </c>
      <c r="AG14" t="str">
        <f t="shared" si="2"/>
        <v/>
      </c>
      <c r="AH14" t="str">
        <f t="shared" si="2"/>
        <v>Paid #015-24</v>
      </c>
      <c r="AI14" t="str">
        <f t="shared" si="2"/>
        <v/>
      </c>
      <c r="AJ14" t="str">
        <f t="shared" si="2"/>
        <v/>
      </c>
      <c r="AK14" t="str">
        <f t="shared" si="2"/>
        <v/>
      </c>
      <c r="AL14" t="str">
        <f t="shared" si="2"/>
        <v/>
      </c>
      <c r="AM14" t="str">
        <f t="shared" si="2"/>
        <v/>
      </c>
      <c r="AN14" t="str">
        <f t="shared" si="2"/>
        <v/>
      </c>
      <c r="AO14" t="str">
        <f t="shared" si="2"/>
        <v/>
      </c>
    </row>
    <row r="15" spans="1:41" x14ac:dyDescent="0.25">
      <c r="A15" t="s">
        <v>56</v>
      </c>
      <c r="B15" s="4">
        <f>INDEX(Sheet6!$A$1:$N$38,MATCH(A15,Sheet6!$D$1:$D$38,0),3)</f>
        <v>2243.75</v>
      </c>
      <c r="C15" s="4">
        <f>IFERROR(INDEX(Sheet2!$A$1:$F$18,MATCH(A15,Sheet2!$F$1:$F$18,0),2),0)</f>
        <v>2243.75</v>
      </c>
      <c r="D15" t="str">
        <f t="shared" si="1"/>
        <v/>
      </c>
      <c r="E15" t="str">
        <f t="shared" si="2"/>
        <v/>
      </c>
      <c r="F15" t="str">
        <f t="shared" si="2"/>
        <v/>
      </c>
      <c r="G15" t="str">
        <f t="shared" si="2"/>
        <v/>
      </c>
      <c r="H15" t="str">
        <f t="shared" si="2"/>
        <v/>
      </c>
      <c r="I15" t="str">
        <f t="shared" si="2"/>
        <v/>
      </c>
      <c r="J15" t="str">
        <f t="shared" si="2"/>
        <v/>
      </c>
      <c r="K15" t="str">
        <f t="shared" si="2"/>
        <v/>
      </c>
      <c r="L15" t="str">
        <f t="shared" si="2"/>
        <v/>
      </c>
      <c r="M15" t="str">
        <f t="shared" si="2"/>
        <v/>
      </c>
      <c r="N15" t="str">
        <f t="shared" si="2"/>
        <v/>
      </c>
      <c r="O15" t="str">
        <f t="shared" si="2"/>
        <v/>
      </c>
      <c r="P15" t="str">
        <f t="shared" si="2"/>
        <v/>
      </c>
      <c r="Q15" t="str">
        <f t="shared" si="2"/>
        <v/>
      </c>
      <c r="R15" t="str">
        <f t="shared" si="2"/>
        <v/>
      </c>
      <c r="S15" t="str">
        <f t="shared" si="2"/>
        <v/>
      </c>
      <c r="T15" t="str">
        <f t="shared" si="2"/>
        <v/>
      </c>
      <c r="U15" t="str">
        <f t="shared" si="2"/>
        <v/>
      </c>
      <c r="V15" t="str">
        <f t="shared" si="2"/>
        <v/>
      </c>
      <c r="W15" t="str">
        <f t="shared" si="2"/>
        <v/>
      </c>
      <c r="X15" t="str">
        <f t="shared" si="2"/>
        <v/>
      </c>
      <c r="Y15" t="str">
        <f t="shared" si="2"/>
        <v/>
      </c>
      <c r="Z15" t="str">
        <f t="shared" si="2"/>
        <v/>
      </c>
      <c r="AA15" t="str">
        <f t="shared" si="2"/>
        <v/>
      </c>
      <c r="AB15" t="str">
        <f t="shared" si="2"/>
        <v/>
      </c>
      <c r="AC15" t="str">
        <f t="shared" si="2"/>
        <v/>
      </c>
      <c r="AD15" t="str">
        <f t="shared" si="2"/>
        <v/>
      </c>
      <c r="AE15" t="str">
        <f t="shared" si="2"/>
        <v/>
      </c>
      <c r="AF15" t="str">
        <f t="shared" si="2"/>
        <v/>
      </c>
      <c r="AG15" t="str">
        <f t="shared" si="2"/>
        <v>Sent Inv #016-24</v>
      </c>
      <c r="AH15" t="str">
        <f t="shared" si="2"/>
        <v/>
      </c>
      <c r="AI15" t="str">
        <f t="shared" si="2"/>
        <v>Paid #016-24</v>
      </c>
      <c r="AJ15" t="str">
        <f t="shared" si="2"/>
        <v/>
      </c>
      <c r="AK15" t="str">
        <f t="shared" si="2"/>
        <v/>
      </c>
      <c r="AL15" t="str">
        <f t="shared" si="2"/>
        <v/>
      </c>
      <c r="AM15" t="str">
        <f t="shared" si="2"/>
        <v/>
      </c>
      <c r="AN15" t="str">
        <f t="shared" si="2"/>
        <v/>
      </c>
      <c r="AO15" t="str">
        <f t="shared" si="2"/>
        <v/>
      </c>
    </row>
    <row r="16" spans="1:41" x14ac:dyDescent="0.25">
      <c r="A16" t="s">
        <v>160</v>
      </c>
      <c r="B16" s="4">
        <f>INDEX(Sheet6!$A$1:$N$38,MATCH(A16,Sheet6!$D$1:$D$38,0),3)</f>
        <v>2000</v>
      </c>
      <c r="C16" s="4">
        <f>IFERROR(INDEX(Sheet2!$A$1:$F$18,MATCH(A16,Sheet2!$F$1:$F$18,0),2),0)</f>
        <v>2000</v>
      </c>
      <c r="D16" t="str">
        <f t="shared" si="1"/>
        <v/>
      </c>
      <c r="E16" t="str">
        <f t="shared" si="2"/>
        <v/>
      </c>
      <c r="F16" t="str">
        <f t="shared" si="2"/>
        <v/>
      </c>
      <c r="G16" t="str">
        <f t="shared" si="2"/>
        <v/>
      </c>
      <c r="H16" t="str">
        <f t="shared" si="2"/>
        <v/>
      </c>
      <c r="I16" t="str">
        <f t="shared" si="2"/>
        <v/>
      </c>
      <c r="J16" t="str">
        <f t="shared" si="2"/>
        <v/>
      </c>
      <c r="K16" t="str">
        <f t="shared" si="2"/>
        <v/>
      </c>
      <c r="L16" t="str">
        <f t="shared" si="2"/>
        <v/>
      </c>
      <c r="M16" t="str">
        <f t="shared" si="2"/>
        <v/>
      </c>
      <c r="N16" t="str">
        <f t="shared" si="2"/>
        <v/>
      </c>
      <c r="O16" t="str">
        <f t="shared" si="2"/>
        <v/>
      </c>
      <c r="P16" t="str">
        <f t="shared" si="2"/>
        <v/>
      </c>
      <c r="Q16" t="str">
        <f t="shared" si="2"/>
        <v/>
      </c>
      <c r="R16" t="str">
        <f t="shared" si="2"/>
        <v/>
      </c>
      <c r="S16" t="str">
        <f t="shared" si="2"/>
        <v/>
      </c>
      <c r="T16" t="str">
        <f t="shared" si="2"/>
        <v/>
      </c>
      <c r="U16" t="str">
        <f t="shared" si="2"/>
        <v/>
      </c>
      <c r="V16" t="str">
        <f t="shared" si="2"/>
        <v/>
      </c>
      <c r="W16" t="str">
        <f t="shared" si="2"/>
        <v/>
      </c>
      <c r="X16" t="str">
        <f t="shared" si="2"/>
        <v/>
      </c>
      <c r="Y16" t="str">
        <f t="shared" si="2"/>
        <v/>
      </c>
      <c r="Z16" t="str">
        <f t="shared" si="2"/>
        <v/>
      </c>
      <c r="AA16" t="str">
        <f t="shared" si="2"/>
        <v/>
      </c>
      <c r="AB16" t="str">
        <f t="shared" si="2"/>
        <v/>
      </c>
      <c r="AC16" t="str">
        <f t="shared" si="2"/>
        <v/>
      </c>
      <c r="AD16" t="str">
        <f t="shared" si="2"/>
        <v/>
      </c>
      <c r="AE16" t="str">
        <f t="shared" si="2"/>
        <v/>
      </c>
      <c r="AF16" t="str">
        <f t="shared" si="2"/>
        <v/>
      </c>
      <c r="AG16" t="str">
        <f t="shared" si="2"/>
        <v/>
      </c>
      <c r="AH16" t="str">
        <f t="shared" si="2"/>
        <v/>
      </c>
      <c r="AI16" t="str">
        <f t="shared" si="2"/>
        <v/>
      </c>
      <c r="AJ16" t="str">
        <f t="shared" si="2"/>
        <v>Sent Inv #001-25a</v>
      </c>
      <c r="AK16" t="str">
        <f t="shared" si="2"/>
        <v/>
      </c>
      <c r="AL16" t="str">
        <f t="shared" si="2"/>
        <v/>
      </c>
      <c r="AM16" t="str">
        <f t="shared" si="2"/>
        <v>Paid #001-25a</v>
      </c>
      <c r="AN16" t="str">
        <f t="shared" si="2"/>
        <v/>
      </c>
      <c r="AO16" t="str">
        <f t="shared" si="2"/>
        <v/>
      </c>
    </row>
    <row r="17" spans="1:41" x14ac:dyDescent="0.25">
      <c r="A17" t="s">
        <v>161</v>
      </c>
      <c r="B17" s="4">
        <f>INDEX(Sheet6!$A$1:$N$38,MATCH(A17,Sheet6!$D$1:$D$38,0),3)</f>
        <v>2000</v>
      </c>
      <c r="C17" s="4">
        <f>IFERROR(INDEX(Sheet2!$A$1:$F$18,MATCH(A17,Sheet2!$F$1:$F$18,0),2),0)</f>
        <v>2000</v>
      </c>
      <c r="D17" t="str">
        <f t="shared" si="1"/>
        <v/>
      </c>
      <c r="E17" t="str">
        <f t="shared" si="2"/>
        <v/>
      </c>
      <c r="F17" t="str">
        <f t="shared" si="2"/>
        <v/>
      </c>
      <c r="G17" t="str">
        <f t="shared" si="2"/>
        <v/>
      </c>
      <c r="H17" t="str">
        <f t="shared" si="2"/>
        <v/>
      </c>
      <c r="I17" t="str">
        <f t="shared" si="2"/>
        <v/>
      </c>
      <c r="J17" t="str">
        <f t="shared" si="2"/>
        <v/>
      </c>
      <c r="K17" t="str">
        <f t="shared" si="2"/>
        <v/>
      </c>
      <c r="L17" t="str">
        <f t="shared" ref="E17:AO18" si="3">IFERROR(IF(SEARCH($A17,L$2)&gt;0,L$2,""),"")</f>
        <v/>
      </c>
      <c r="M17" t="str">
        <f t="shared" si="3"/>
        <v/>
      </c>
      <c r="N17" t="str">
        <f t="shared" si="3"/>
        <v/>
      </c>
      <c r="O17" t="str">
        <f t="shared" si="3"/>
        <v/>
      </c>
      <c r="P17" t="str">
        <f t="shared" si="3"/>
        <v/>
      </c>
      <c r="Q17" t="str">
        <f t="shared" si="3"/>
        <v/>
      </c>
      <c r="R17" t="str">
        <f t="shared" si="3"/>
        <v/>
      </c>
      <c r="S17" t="str">
        <f t="shared" si="3"/>
        <v/>
      </c>
      <c r="T17" t="str">
        <f t="shared" si="3"/>
        <v/>
      </c>
      <c r="U17" t="str">
        <f t="shared" si="3"/>
        <v/>
      </c>
      <c r="V17" t="str">
        <f t="shared" si="3"/>
        <v/>
      </c>
      <c r="W17" t="str">
        <f t="shared" si="3"/>
        <v/>
      </c>
      <c r="X17" t="str">
        <f t="shared" si="3"/>
        <v/>
      </c>
      <c r="Y17" t="str">
        <f t="shared" si="3"/>
        <v/>
      </c>
      <c r="Z17" t="str">
        <f t="shared" si="3"/>
        <v/>
      </c>
      <c r="AA17" t="str">
        <f t="shared" si="3"/>
        <v/>
      </c>
      <c r="AB17" t="str">
        <f t="shared" si="3"/>
        <v/>
      </c>
      <c r="AC17" t="str">
        <f t="shared" si="3"/>
        <v/>
      </c>
      <c r="AD17" t="str">
        <f t="shared" si="3"/>
        <v/>
      </c>
      <c r="AE17" t="str">
        <f t="shared" si="3"/>
        <v/>
      </c>
      <c r="AF17" t="str">
        <f t="shared" si="3"/>
        <v/>
      </c>
      <c r="AG17" t="str">
        <f t="shared" si="3"/>
        <v/>
      </c>
      <c r="AH17" t="str">
        <f t="shared" si="3"/>
        <v/>
      </c>
      <c r="AI17" t="str">
        <f t="shared" si="3"/>
        <v/>
      </c>
      <c r="AJ17" t="str">
        <f t="shared" si="3"/>
        <v/>
      </c>
      <c r="AK17" t="str">
        <f t="shared" si="3"/>
        <v>Sent Inv #001-25b</v>
      </c>
      <c r="AL17" t="str">
        <f t="shared" si="3"/>
        <v/>
      </c>
      <c r="AM17" t="str">
        <f t="shared" si="3"/>
        <v/>
      </c>
      <c r="AN17" t="str">
        <f t="shared" si="3"/>
        <v>Paid #001-25b</v>
      </c>
      <c r="AO17" t="str">
        <f t="shared" si="3"/>
        <v/>
      </c>
    </row>
    <row r="18" spans="1:41" x14ac:dyDescent="0.25">
      <c r="A18" t="s">
        <v>162</v>
      </c>
      <c r="B18" s="4">
        <f>INDEX(Sheet6!$A$1:$N$38,MATCH(A18,Sheet6!$D$1:$D$38,0),3)</f>
        <v>144</v>
      </c>
      <c r="C18" s="4">
        <f>IFERROR(INDEX(Sheet2!$A$1:$F$18,MATCH(A18,Sheet2!$F$1:$F$18,0),2),0)</f>
        <v>144</v>
      </c>
      <c r="D18" t="str">
        <f t="shared" si="1"/>
        <v/>
      </c>
      <c r="E18" t="str">
        <f t="shared" si="3"/>
        <v/>
      </c>
      <c r="F18" t="str">
        <f t="shared" si="3"/>
        <v/>
      </c>
      <c r="G18" t="str">
        <f t="shared" si="3"/>
        <v/>
      </c>
      <c r="H18" t="str">
        <f t="shared" si="3"/>
        <v/>
      </c>
      <c r="I18" t="str">
        <f t="shared" si="3"/>
        <v/>
      </c>
      <c r="J18" t="str">
        <f t="shared" si="3"/>
        <v/>
      </c>
      <c r="K18" t="str">
        <f t="shared" si="3"/>
        <v/>
      </c>
      <c r="L18" t="str">
        <f t="shared" si="3"/>
        <v/>
      </c>
      <c r="M18" t="str">
        <f t="shared" si="3"/>
        <v/>
      </c>
      <c r="N18" t="str">
        <f t="shared" si="3"/>
        <v/>
      </c>
      <c r="O18" t="str">
        <f t="shared" si="3"/>
        <v/>
      </c>
      <c r="P18" t="str">
        <f t="shared" si="3"/>
        <v/>
      </c>
      <c r="Q18" t="str">
        <f t="shared" si="3"/>
        <v/>
      </c>
      <c r="R18" t="str">
        <f t="shared" si="3"/>
        <v/>
      </c>
      <c r="S18" t="str">
        <f t="shared" si="3"/>
        <v/>
      </c>
      <c r="T18" t="str">
        <f t="shared" si="3"/>
        <v/>
      </c>
      <c r="U18" t="str">
        <f t="shared" si="3"/>
        <v/>
      </c>
      <c r="V18" t="str">
        <f t="shared" si="3"/>
        <v/>
      </c>
      <c r="W18" t="str">
        <f t="shared" si="3"/>
        <v/>
      </c>
      <c r="X18" t="str">
        <f t="shared" si="3"/>
        <v/>
      </c>
      <c r="Y18" t="str">
        <f t="shared" si="3"/>
        <v/>
      </c>
      <c r="Z18" t="str">
        <f t="shared" si="3"/>
        <v/>
      </c>
      <c r="AA18" t="str">
        <f t="shared" si="3"/>
        <v/>
      </c>
      <c r="AB18" t="str">
        <f t="shared" si="3"/>
        <v/>
      </c>
      <c r="AC18" t="str">
        <f t="shared" si="3"/>
        <v/>
      </c>
      <c r="AD18" t="str">
        <f t="shared" si="3"/>
        <v/>
      </c>
      <c r="AE18" t="str">
        <f t="shared" si="3"/>
        <v/>
      </c>
      <c r="AF18" t="str">
        <f t="shared" si="3"/>
        <v/>
      </c>
      <c r="AG18" t="str">
        <f t="shared" si="3"/>
        <v/>
      </c>
      <c r="AH18" t="str">
        <f t="shared" si="3"/>
        <v/>
      </c>
      <c r="AI18" t="str">
        <f t="shared" si="3"/>
        <v/>
      </c>
      <c r="AJ18" t="str">
        <f t="shared" si="3"/>
        <v/>
      </c>
      <c r="AK18" t="str">
        <f t="shared" si="3"/>
        <v/>
      </c>
      <c r="AL18" t="str">
        <f t="shared" si="3"/>
        <v>Sent Inv #001-25c</v>
      </c>
      <c r="AM18" t="str">
        <f t="shared" si="3"/>
        <v/>
      </c>
      <c r="AN18" t="str">
        <f t="shared" si="3"/>
        <v/>
      </c>
      <c r="AO18" t="str">
        <f t="shared" si="3"/>
        <v>Paid #001-25c</v>
      </c>
    </row>
    <row r="19" spans="1:41" x14ac:dyDescent="0.25">
      <c r="B19" s="4">
        <f>SUM(B3:B18)</f>
        <v>31085.95</v>
      </c>
      <c r="C19" s="4">
        <f>SUM(C3:C18)</f>
        <v>29010.95</v>
      </c>
    </row>
    <row r="20" spans="1:41" x14ac:dyDescent="0.25">
      <c r="B20" s="4">
        <f>C19-B19</f>
        <v>-2075</v>
      </c>
    </row>
  </sheetData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27706-E9D5-498A-851A-4710BF4029C6}">
  <dimension ref="A1:F9"/>
  <sheetViews>
    <sheetView workbookViewId="0">
      <selection activeCell="I6" sqref="I6"/>
    </sheetView>
  </sheetViews>
  <sheetFormatPr defaultRowHeight="15" x14ac:dyDescent="0.25"/>
  <cols>
    <col min="1" max="1" width="9.7109375" bestFit="1" customWidth="1"/>
    <col min="2" max="2" width="13.140625" bestFit="1" customWidth="1"/>
    <col min="3" max="3" width="11.140625" bestFit="1" customWidth="1"/>
    <col min="4" max="4" width="18.42578125" bestFit="1" customWidth="1"/>
    <col min="5" max="5" width="31.42578125" bestFit="1" customWidth="1"/>
    <col min="6" max="6" width="18" bestFit="1" customWidth="1"/>
  </cols>
  <sheetData>
    <row r="1" spans="1:6" x14ac:dyDescent="0.25">
      <c r="A1" t="s">
        <v>63</v>
      </c>
      <c r="B1" t="s">
        <v>219</v>
      </c>
      <c r="C1" t="s">
        <v>220</v>
      </c>
      <c r="D1" t="s">
        <v>221</v>
      </c>
      <c r="E1" t="s">
        <v>222</v>
      </c>
      <c r="F1" t="s">
        <v>223</v>
      </c>
    </row>
    <row r="2" spans="1:6" x14ac:dyDescent="0.25">
      <c r="A2" s="56" t="s">
        <v>38</v>
      </c>
      <c r="B2" s="56" t="s">
        <v>233</v>
      </c>
      <c r="C2" s="56" t="s">
        <v>226</v>
      </c>
      <c r="D2" s="57">
        <v>0</v>
      </c>
      <c r="E2" s="57">
        <v>2075</v>
      </c>
      <c r="F2" s="58">
        <v>45546</v>
      </c>
    </row>
    <row r="3" spans="1:6" x14ac:dyDescent="0.25">
      <c r="A3" s="56" t="s">
        <v>42</v>
      </c>
      <c r="B3" s="56" t="s">
        <v>232</v>
      </c>
      <c r="C3" s="56" t="s">
        <v>226</v>
      </c>
      <c r="D3" s="57">
        <v>0</v>
      </c>
      <c r="E3" s="57">
        <v>2075</v>
      </c>
      <c r="F3" s="58">
        <v>45547</v>
      </c>
    </row>
    <row r="4" spans="1:6" x14ac:dyDescent="0.25">
      <c r="A4" s="56" t="s">
        <v>43</v>
      </c>
      <c r="B4" s="56" t="s">
        <v>230</v>
      </c>
      <c r="C4" s="56" t="s">
        <v>226</v>
      </c>
      <c r="D4" s="57">
        <v>0</v>
      </c>
      <c r="E4" s="57">
        <v>2075</v>
      </c>
      <c r="F4" s="58">
        <v>45622</v>
      </c>
    </row>
    <row r="5" spans="1:6" x14ac:dyDescent="0.25">
      <c r="A5" s="56" t="s">
        <v>47</v>
      </c>
      <c r="B5" s="56" t="s">
        <v>231</v>
      </c>
      <c r="C5" s="56" t="s">
        <v>226</v>
      </c>
      <c r="D5" s="57">
        <v>0</v>
      </c>
      <c r="E5" s="57">
        <v>2000</v>
      </c>
      <c r="F5" s="58">
        <v>45622</v>
      </c>
    </row>
    <row r="6" spans="1:6" x14ac:dyDescent="0.25">
      <c r="A6" s="56" t="s">
        <v>54</v>
      </c>
      <c r="B6" s="56" t="s">
        <v>227</v>
      </c>
      <c r="C6" s="56" t="s">
        <v>226</v>
      </c>
      <c r="D6" s="57">
        <v>0</v>
      </c>
      <c r="E6" s="57">
        <v>2000</v>
      </c>
      <c r="F6" s="58">
        <v>45637</v>
      </c>
    </row>
    <row r="7" spans="1:6" x14ac:dyDescent="0.25">
      <c r="A7" s="56" t="s">
        <v>56</v>
      </c>
      <c r="B7" s="56" t="s">
        <v>228</v>
      </c>
      <c r="C7" s="56" t="s">
        <v>226</v>
      </c>
      <c r="D7" s="57">
        <v>0</v>
      </c>
      <c r="E7" s="57">
        <v>2243.75</v>
      </c>
      <c r="F7" s="58">
        <v>45657</v>
      </c>
    </row>
    <row r="8" spans="1:6" x14ac:dyDescent="0.25">
      <c r="A8" s="56" t="s">
        <v>46</v>
      </c>
      <c r="B8" s="56" t="s">
        <v>229</v>
      </c>
      <c r="C8" s="56" t="s">
        <v>226</v>
      </c>
      <c r="D8" s="57">
        <v>0</v>
      </c>
      <c r="E8" s="57">
        <v>2000</v>
      </c>
      <c r="F8" s="58">
        <v>45657</v>
      </c>
    </row>
    <row r="9" spans="1:6" x14ac:dyDescent="0.25">
      <c r="A9" s="56" t="s">
        <v>224</v>
      </c>
      <c r="B9" s="56" t="s">
        <v>225</v>
      </c>
      <c r="C9" s="56" t="s">
        <v>226</v>
      </c>
      <c r="D9" s="57">
        <v>0</v>
      </c>
      <c r="E9" s="57">
        <v>4144</v>
      </c>
      <c r="F9" s="58">
        <v>45700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Sheet6</vt:lpstr>
      <vt:lpstr>Sheet3</vt:lpstr>
      <vt:lpstr>Sheet1</vt:lpstr>
      <vt:lpstr>Sheet2</vt:lpstr>
      <vt:lpstr>Sheet4</vt:lpstr>
      <vt:lpstr>Timeline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2024-02-13T16:18:28Z</dcterms:created>
  <dcterms:modified xsi:type="dcterms:W3CDTF">2025-07-22T21:00:35Z</dcterms:modified>
</cp:coreProperties>
</file>