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 Web Hosting\"/>
    </mc:Choice>
  </mc:AlternateContent>
  <xr:revisionPtr revIDLastSave="0" documentId="13_ncr:1_{A0F23A79-06D5-4E26-8A7A-851E741C1429}" xr6:coauthVersionLast="47" xr6:coauthVersionMax="47" xr10:uidLastSave="{00000000-0000-0000-0000-000000000000}"/>
  <bookViews>
    <workbookView xWindow="-28515" yWindow="1440" windowWidth="28455" windowHeight="15390" activeTab="1" xr2:uid="{019A07F5-AE62-4838-8F38-6FAEFCD23FA5}"/>
  </bookViews>
  <sheets>
    <sheet name="Web Hosting Services" sheetId="9" r:id="rId1"/>
    <sheet name="PG 2024 Web Hosting Invoic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4" l="1"/>
  <c r="D1" i="4"/>
  <c r="E1" i="4" s="1"/>
  <c r="D4" i="4"/>
  <c r="D5" i="4"/>
  <c r="D6" i="4"/>
  <c r="D7" i="4"/>
  <c r="D8" i="4"/>
  <c r="D3" i="4"/>
  <c r="L34" i="9"/>
  <c r="L33" i="9"/>
  <c r="L32" i="9"/>
  <c r="J34" i="9"/>
  <c r="K34" i="9" s="1"/>
  <c r="H34" i="9"/>
  <c r="J15" i="9"/>
  <c r="J2" i="9"/>
  <c r="K2" i="9" s="1"/>
  <c r="J33" i="9"/>
  <c r="K33" i="9" s="1"/>
  <c r="I31" i="9"/>
  <c r="J32" i="9"/>
  <c r="K32" i="9" s="1"/>
  <c r="J14" i="9"/>
  <c r="K14" i="9" s="1"/>
  <c r="L14" i="9" s="1"/>
  <c r="J13" i="9"/>
  <c r="K13" i="9" s="1"/>
  <c r="H13" i="9"/>
  <c r="J8" i="9"/>
  <c r="K8" i="9" s="1"/>
  <c r="L8" i="9" s="1"/>
  <c r="J9" i="9"/>
  <c r="K9" i="9" s="1"/>
  <c r="L9" i="9" s="1"/>
  <c r="J7" i="9"/>
  <c r="H7" i="9"/>
  <c r="J6" i="9"/>
  <c r="K6" i="9" s="1"/>
  <c r="L6" i="9" s="1"/>
  <c r="H5" i="9"/>
  <c r="J5" i="9"/>
  <c r="K5" i="9" s="1"/>
  <c r="J3" i="9"/>
  <c r="H16" i="9"/>
  <c r="I16" i="9" s="1"/>
  <c r="J16" i="9" s="1"/>
  <c r="L28" i="9"/>
  <c r="J28" i="9"/>
  <c r="K28" i="9" s="1"/>
  <c r="H28" i="9"/>
  <c r="H29" i="9"/>
  <c r="J29" i="9"/>
  <c r="K29" i="9" s="1"/>
  <c r="L29" i="9"/>
  <c r="L27" i="9"/>
  <c r="J27" i="9"/>
  <c r="K27" i="9" s="1"/>
  <c r="H27" i="9"/>
  <c r="L30" i="9"/>
  <c r="J30" i="9"/>
  <c r="K30" i="9" s="1"/>
  <c r="H30" i="9"/>
  <c r="L26" i="9"/>
  <c r="J26" i="9"/>
  <c r="K26" i="9" s="1"/>
  <c r="H26" i="9"/>
  <c r="L25" i="9"/>
  <c r="J25" i="9"/>
  <c r="K25" i="9" s="1"/>
  <c r="H25" i="9"/>
  <c r="K15" i="9"/>
  <c r="L15" i="9" s="1"/>
  <c r="J24" i="9"/>
  <c r="K24" i="9" s="1"/>
  <c r="J23" i="9"/>
  <c r="K23" i="9" s="1"/>
  <c r="J22" i="9"/>
  <c r="K22" i="9" s="1"/>
  <c r="J20" i="9"/>
  <c r="K20" i="9" s="1"/>
  <c r="L20" i="9" s="1"/>
  <c r="J19" i="9"/>
  <c r="K19" i="9" s="1"/>
  <c r="L19" i="9" s="1"/>
  <c r="J18" i="9"/>
  <c r="K18" i="9" s="1"/>
  <c r="L18" i="9" s="1"/>
  <c r="I12" i="9"/>
  <c r="K12" i="9" s="1"/>
  <c r="I11" i="9"/>
  <c r="K11" i="9" s="1"/>
  <c r="H33" i="9"/>
  <c r="I37" i="9"/>
  <c r="K37" i="9" s="1"/>
  <c r="I36" i="9"/>
  <c r="K36" i="9" s="1"/>
  <c r="I38" i="9"/>
  <c r="K38" i="9" s="1"/>
  <c r="I10" i="9"/>
  <c r="I21" i="9"/>
  <c r="H21" i="9" s="1"/>
  <c r="I4" i="9"/>
  <c r="I17" i="9" s="1"/>
  <c r="L39" i="9"/>
  <c r="L24" i="9"/>
  <c r="H24" i="9"/>
  <c r="L23" i="9"/>
  <c r="H23" i="9"/>
  <c r="L22" i="9"/>
  <c r="H15" i="9"/>
  <c r="H14" i="9"/>
  <c r="H20" i="9"/>
  <c r="H19" i="9"/>
  <c r="H18" i="9"/>
  <c r="H31" i="9" s="1"/>
  <c r="H9" i="9"/>
  <c r="H32" i="9"/>
  <c r="H8" i="9"/>
  <c r="H2" i="9"/>
  <c r="H6" i="9"/>
  <c r="H17" i="9" l="1"/>
  <c r="J21" i="9"/>
  <c r="J31" i="9" s="1"/>
  <c r="L2" i="9"/>
  <c r="K35" i="9"/>
  <c r="G35" i="9" s="1"/>
  <c r="J35" i="9"/>
  <c r="J10" i="9"/>
  <c r="K10" i="9" s="1"/>
  <c r="L10" i="9" s="1"/>
  <c r="J4" i="9"/>
  <c r="J17" i="9" s="1"/>
  <c r="K16" i="9"/>
  <c r="L16" i="9" s="1"/>
  <c r="K3" i="9"/>
  <c r="L3" i="9" s="1"/>
  <c r="H35" i="9"/>
  <c r="L35" i="9"/>
  <c r="H3" i="9"/>
  <c r="K21" i="9"/>
  <c r="K7" i="9"/>
  <c r="L7" i="9" s="1"/>
  <c r="L11" i="9"/>
  <c r="L38" i="9"/>
  <c r="L12" i="9"/>
  <c r="L13" i="9"/>
  <c r="L5" i="9"/>
  <c r="K39" i="9"/>
  <c r="G39" i="9" s="1"/>
  <c r="I35" i="9"/>
  <c r="I39" i="9"/>
  <c r="H39" i="9"/>
  <c r="K4" i="9" l="1"/>
  <c r="L21" i="9"/>
  <c r="L31" i="9" s="1"/>
  <c r="K31" i="9"/>
  <c r="G31" i="9" s="1"/>
  <c r="L4" i="9" l="1"/>
  <c r="L17" i="9" s="1"/>
  <c r="K17" i="9"/>
  <c r="G17" i="9" s="1"/>
</calcChain>
</file>

<file path=xl/sharedStrings.xml><?xml version="1.0" encoding="utf-8"?>
<sst xmlns="http://schemas.openxmlformats.org/spreadsheetml/2006/main" count="322" uniqueCount="115">
  <si>
    <t>Item</t>
  </si>
  <si>
    <t>Sites</t>
  </si>
  <si>
    <t>Annual Fee ($)</t>
  </si>
  <si>
    <t>USD/EURO</t>
  </si>
  <si>
    <t>Monster One</t>
  </si>
  <si>
    <t>Unlimited</t>
  </si>
  <si>
    <t>Power DMARC</t>
  </si>
  <si>
    <t>Renewal</t>
  </si>
  <si>
    <t>VPS Hosting</t>
  </si>
  <si>
    <t>N/A</t>
  </si>
  <si>
    <t>Monthly</t>
  </si>
  <si>
    <t>Loginizer</t>
  </si>
  <si>
    <t>VPS Base Domain + 40GB Backups</t>
  </si>
  <si>
    <t>VPS Base Domain SSL Certificate</t>
  </si>
  <si>
    <t>Crocoblock Jet Elements</t>
  </si>
  <si>
    <t>Go Live Update URLs Pro</t>
  </si>
  <si>
    <t>Download Monitor Pro</t>
  </si>
  <si>
    <t>Media Library Recovery Pro</t>
  </si>
  <si>
    <t>Media Sync</t>
  </si>
  <si>
    <t>Prime Slider Pro</t>
  </si>
  <si>
    <t>Lifetime</t>
  </si>
  <si>
    <t>Advanced Database Cleaner Pro</t>
  </si>
  <si>
    <t>Really Simple SSL Pro</t>
  </si>
  <si>
    <t>Complianz Pro</t>
  </si>
  <si>
    <t>Elementor Pro</t>
  </si>
  <si>
    <t>AIOSEO Pro</t>
  </si>
  <si>
    <t>Duplicate Page</t>
  </si>
  <si>
    <t>TablePress</t>
  </si>
  <si>
    <t>WordPress Importer</t>
  </si>
  <si>
    <t>WP Mail SMTP</t>
  </si>
  <si>
    <t>Free</t>
  </si>
  <si>
    <t>ASE Domain+Privacy</t>
  </si>
  <si>
    <t>ASE SSL</t>
  </si>
  <si>
    <t>Pro Rata</t>
  </si>
  <si>
    <t>Billing</t>
  </si>
  <si>
    <t>ANG CB</t>
  </si>
  <si>
    <t>Category</t>
  </si>
  <si>
    <t>Web Hosting</t>
  </si>
  <si>
    <t>Annual (€)</t>
  </si>
  <si>
    <t>Annual ($)</t>
  </si>
  <si>
    <t>Site Essential</t>
  </si>
  <si>
    <t>Site Development</t>
  </si>
  <si>
    <t>Site Maintenance</t>
  </si>
  <si>
    <t>Server</t>
  </si>
  <si>
    <t>WordPress Tools</t>
  </si>
  <si>
    <t>ASE Annual</t>
  </si>
  <si>
    <t>News Ticker Pro</t>
  </si>
  <si>
    <t>Under Construction Page Pro 1</t>
  </si>
  <si>
    <t>Under Construction Page Pro 2</t>
  </si>
  <si>
    <t>sk_AbEgvSSC9%sC??%KHJzUj9vR&amp;svHX</t>
  </si>
  <si>
    <t>sk_mVfRqgsdoBsD?Vbs#UADFr3Jtwi-f</t>
  </si>
  <si>
    <t>ASE</t>
  </si>
  <si>
    <t>34A88426-1DE94225-B2C88CAC-8BFEC89D</t>
  </si>
  <si>
    <t>F9702D9A-C0A641B6-8D0C6BA5-CF292A2A</t>
  </si>
  <si>
    <t>B7362C62-8702EB2D-1EFB3A03-F85D1996</t>
  </si>
  <si>
    <t>040749da87d9d1b7024d943b2cda4ca4</t>
  </si>
  <si>
    <t>62ce1dfb86ee21247b8b866a785297ad</t>
  </si>
  <si>
    <t>ep-u5LQu31fl5izWFJzozRJ1604927844Q5CmK0SfNXKN</t>
  </si>
  <si>
    <t>5B2A-9070-DD17-4AAA</t>
  </si>
  <si>
    <t>48890c26ffa70c0040777f60b8144fb4</t>
  </si>
  <si>
    <t>aac25dfa99d24a26365ecc9ff3314bfb</t>
  </si>
  <si>
    <t>OQBCN0G1JCDLFRCYV</t>
  </si>
  <si>
    <t>04e9cd1e3a50260cb60570c85b2ba392</t>
  </si>
  <si>
    <t>398394d1ca6e48cda1e8ca2da1025bad</t>
  </si>
  <si>
    <t>LOGIN-58663-73106-45467-61574</t>
  </si>
  <si>
    <t>License Key</t>
  </si>
  <si>
    <t>Manage URLs through account</t>
  </si>
  <si>
    <t>PG</t>
  </si>
  <si>
    <t>Sites Licensed</t>
  </si>
  <si>
    <t>PG, AIA</t>
  </si>
  <si>
    <t>Site Security</t>
  </si>
  <si>
    <t>PG, FC, ANG</t>
  </si>
  <si>
    <t>Cancelled</t>
  </si>
  <si>
    <t>TVA</t>
  </si>
  <si>
    <t>No License Key</t>
  </si>
  <si>
    <t>Site Specific Tools</t>
  </si>
  <si>
    <t>ANG Domain+Privacy</t>
  </si>
  <si>
    <t>ANG SSL</t>
  </si>
  <si>
    <t>AIA Domain+Privacy</t>
  </si>
  <si>
    <t>AIA SSL</t>
  </si>
  <si>
    <t>ADS Domain+Privacy</t>
  </si>
  <si>
    <t>ADS SSL</t>
  </si>
  <si>
    <t>Peregrine Invoice Web Hosting 2024</t>
  </si>
  <si>
    <t>Service Category</t>
  </si>
  <si>
    <t>Service Item</t>
  </si>
  <si>
    <t>ASE, PG, AIA, FC, ADSB, ANG</t>
  </si>
  <si>
    <t>2FA</t>
  </si>
  <si>
    <t>Folders Plus</t>
  </si>
  <si>
    <t>URL added at install activation</t>
  </si>
  <si>
    <t>(PG)</t>
  </si>
  <si>
    <t>?</t>
  </si>
  <si>
    <t>Tax ID</t>
  </si>
  <si>
    <t>FR</t>
  </si>
  <si>
    <t>CC</t>
  </si>
  <si>
    <t>Update</t>
  </si>
  <si>
    <t>None</t>
  </si>
  <si>
    <t>Email</t>
  </si>
  <si>
    <t>Install License</t>
  </si>
  <si>
    <t>License Installation</t>
  </si>
  <si>
    <t>ASE, AIA, FC, ADSB, ANG</t>
  </si>
  <si>
    <t>Fiscal</t>
  </si>
  <si>
    <t>US</t>
  </si>
  <si>
    <t>Website Software</t>
  </si>
  <si>
    <t>Web Hosting Expenses</t>
  </si>
  <si>
    <t>OTP</t>
  </si>
  <si>
    <t>Site Hosting</t>
  </si>
  <si>
    <t>Hosting Server, Backup Manager, Hosting Domain, Dedicated IP Address &amp; Server Certificate</t>
  </si>
  <si>
    <t>WordPress Plugins: Crocoblock Jet Elements, Folders Plus, TablePress, PrimeSlider Pro</t>
  </si>
  <si>
    <t>WordPress Plugins: AIOSEO Pro, Complianz Pro, Elementor Pro, Under Construction Page Pro</t>
  </si>
  <si>
    <t>peregrine.aero SSL Certificate</t>
  </si>
  <si>
    <t>Peregrine Specific Tools + SSL Certificate for peregrine.aero</t>
  </si>
  <si>
    <t>WordPress Plugins: Advanced Database Cleaner Pro, Go Live Update URLs Pro, Media Library Recovery Pro, Media Sync</t>
  </si>
  <si>
    <t>WordPress Plugins: Loginizer, Really Simple SSL Pro</t>
  </si>
  <si>
    <t>Annual Cost ($)</t>
  </si>
  <si>
    <t>Monthly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</si>
</sst>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[Red]\-[$$-409]#,##0.00\ "/>
    <numFmt numFmtId="165" formatCode="#,##0.00\ [$€-40C];[Red]\-#,##0.00\ [$€-40C]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4" fillId="0" borderId="0" xfId="0" applyFont="1"/>
    <xf numFmtId="9" fontId="0" fillId="4" borderId="8" xfId="0" applyNumberFormat="1" applyFill="1" applyBorder="1" applyAlignment="1">
      <alignment horizontal="center"/>
    </xf>
    <xf numFmtId="0" fontId="0" fillId="0" borderId="10" xfId="0" applyBorder="1" applyAlignment="1">
      <alignment vertical="center"/>
    </xf>
    <xf numFmtId="17" fontId="0" fillId="3" borderId="0" xfId="0" applyNumberForma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3" borderId="10" xfId="0" applyFill="1" applyBorder="1"/>
    <xf numFmtId="0" fontId="0" fillId="4" borderId="10" xfId="0" applyFill="1" applyBorder="1"/>
    <xf numFmtId="0" fontId="0" fillId="7" borderId="10" xfId="0" applyFill="1" applyBorder="1" applyAlignment="1">
      <alignment vertical="center"/>
    </xf>
    <xf numFmtId="0" fontId="0" fillId="6" borderId="10" xfId="0" applyFill="1" applyBorder="1"/>
    <xf numFmtId="1" fontId="0" fillId="0" borderId="0" xfId="0" applyNumberFormat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7" fontId="0" fillId="8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165" fontId="0" fillId="8" borderId="0" xfId="0" applyNumberFormat="1" applyFill="1" applyAlignment="1">
      <alignment horizontal="center"/>
    </xf>
    <xf numFmtId="17" fontId="2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/>
    <xf numFmtId="0" fontId="6" fillId="0" borderId="5" xfId="0" applyFont="1" applyBorder="1"/>
    <xf numFmtId="0" fontId="0" fillId="0" borderId="5" xfId="0" applyBorder="1" applyAlignment="1">
      <alignment horizontal="left"/>
    </xf>
    <xf numFmtId="164" fontId="0" fillId="4" borderId="11" xfId="0" applyNumberForma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6" fillId="0" borderId="5" xfId="0" applyFont="1" applyBorder="1" applyAlignment="1">
      <alignment vertical="center"/>
    </xf>
    <xf numFmtId="0" fontId="0" fillId="0" borderId="15" xfId="0" applyBorder="1" applyAlignment="1">
      <alignment horizontal="left"/>
    </xf>
    <xf numFmtId="0" fontId="0" fillId="0" borderId="7" xfId="0" applyBorder="1"/>
    <xf numFmtId="9" fontId="0" fillId="6" borderId="8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" fontId="0" fillId="9" borderId="0" xfId="0" applyNumberFormat="1" applyFill="1" applyAlignment="1">
      <alignment horizontal="center"/>
    </xf>
    <xf numFmtId="164" fontId="0" fillId="9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0" borderId="9" xfId="0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01E6-212A-496E-8D58-4F485E8CB1AB}">
  <sheetPr>
    <pageSetUpPr fitToPage="1"/>
  </sheetPr>
  <dimension ref="A1:R42"/>
  <sheetViews>
    <sheetView zoomScale="90" zoomScaleNormal="90" workbookViewId="0">
      <pane xSplit="3" topLeftCell="D1" activePane="topRight" state="frozen"/>
      <selection pane="topRight" activeCell="A2" sqref="A2"/>
    </sheetView>
  </sheetViews>
  <sheetFormatPr defaultRowHeight="14.4"/>
  <cols>
    <col min="1" max="1" width="31.77734375" customWidth="1"/>
    <col min="2" max="2" width="11" style="2" customWidth="1"/>
    <col min="3" max="3" width="12.5546875" style="6" customWidth="1"/>
    <col min="4" max="4" width="18.77734375" style="4" customWidth="1"/>
    <col min="5" max="5" width="13.33203125" style="4" customWidth="1"/>
    <col min="6" max="6" width="25.21875" style="4" customWidth="1"/>
    <col min="7" max="7" width="9.109375" style="6" customWidth="1"/>
    <col min="8" max="8" width="13" style="16" customWidth="1"/>
    <col min="9" max="9" width="11.77734375" style="5" customWidth="1"/>
    <col min="10" max="10" width="10" style="5" customWidth="1"/>
    <col min="11" max="11" width="12.77734375" style="4" customWidth="1"/>
    <col min="12" max="12" width="10.33203125" style="4" customWidth="1"/>
    <col min="13" max="13" width="27.6640625" style="26" customWidth="1"/>
    <col min="14" max="14" width="6.5546875" style="2" customWidth="1"/>
    <col min="15" max="15" width="6.6640625" style="2" customWidth="1"/>
    <col min="16" max="16" width="8.21875" style="2" customWidth="1"/>
    <col min="17" max="17" width="8.33203125" style="2" customWidth="1"/>
    <col min="18" max="18" width="48.5546875" style="26" customWidth="1"/>
  </cols>
  <sheetData>
    <row r="1" spans="1:18" s="1" customFormat="1" ht="16.2" thickBot="1">
      <c r="A1" s="36" t="s">
        <v>0</v>
      </c>
      <c r="B1" s="22" t="s">
        <v>7</v>
      </c>
      <c r="C1" s="22" t="s">
        <v>34</v>
      </c>
      <c r="D1" s="23" t="s">
        <v>36</v>
      </c>
      <c r="E1" s="24" t="s">
        <v>1</v>
      </c>
      <c r="F1" s="24" t="s">
        <v>68</v>
      </c>
      <c r="G1" s="23" t="s">
        <v>10</v>
      </c>
      <c r="H1" s="25" t="s">
        <v>38</v>
      </c>
      <c r="I1" s="23" t="s">
        <v>39</v>
      </c>
      <c r="J1" s="23" t="s">
        <v>73</v>
      </c>
      <c r="K1" s="23" t="s">
        <v>45</v>
      </c>
      <c r="L1" s="37" t="s">
        <v>33</v>
      </c>
      <c r="M1" s="37" t="s">
        <v>98</v>
      </c>
      <c r="N1" s="37" t="s">
        <v>86</v>
      </c>
      <c r="O1" s="37" t="s">
        <v>91</v>
      </c>
      <c r="P1" s="37" t="s">
        <v>100</v>
      </c>
      <c r="Q1" s="37" t="s">
        <v>93</v>
      </c>
      <c r="R1" s="38" t="s">
        <v>65</v>
      </c>
    </row>
    <row r="2" spans="1:18">
      <c r="A2" s="13" t="s">
        <v>14</v>
      </c>
      <c r="B2" s="6">
        <v>45748</v>
      </c>
      <c r="C2" s="40" t="s">
        <v>35</v>
      </c>
      <c r="D2" s="4" t="s">
        <v>41</v>
      </c>
      <c r="E2" s="16" t="s">
        <v>5</v>
      </c>
      <c r="F2" s="16" t="s">
        <v>85</v>
      </c>
      <c r="G2" s="4"/>
      <c r="H2" s="5">
        <f>I2/$B$40</f>
        <v>46.666666666666664</v>
      </c>
      <c r="I2" s="41">
        <v>49</v>
      </c>
      <c r="J2" s="41">
        <f>I2*$I$40</f>
        <v>9.8000000000000007</v>
      </c>
      <c r="K2" s="4">
        <f>I2+J2</f>
        <v>58.8</v>
      </c>
      <c r="L2" s="4">
        <f>K2*$K$40</f>
        <v>19.404</v>
      </c>
      <c r="M2" s="33" t="s">
        <v>66</v>
      </c>
      <c r="N2" s="46" t="s">
        <v>9</v>
      </c>
      <c r="O2" s="46"/>
      <c r="P2" s="46" t="s">
        <v>101</v>
      </c>
      <c r="Q2" s="46"/>
      <c r="R2" s="34" t="s">
        <v>60</v>
      </c>
    </row>
    <row r="3" spans="1:18">
      <c r="A3" s="13" t="s">
        <v>87</v>
      </c>
      <c r="B3" s="6">
        <v>45689</v>
      </c>
      <c r="C3" s="40" t="s">
        <v>35</v>
      </c>
      <c r="D3" s="4" t="s">
        <v>41</v>
      </c>
      <c r="E3" s="16">
        <v>5</v>
      </c>
      <c r="F3" s="16" t="s">
        <v>67</v>
      </c>
      <c r="G3" s="4"/>
      <c r="H3" s="5">
        <f>I3/$B$40</f>
        <v>103.80952380952381</v>
      </c>
      <c r="I3" s="41">
        <v>109</v>
      </c>
      <c r="J3" s="41">
        <f>I3*$I$40</f>
        <v>21.8</v>
      </c>
      <c r="K3" s="4">
        <f t="shared" ref="K3:K15" si="0">I3+J3</f>
        <v>130.80000000000001</v>
      </c>
      <c r="L3" s="4">
        <f>K3*$K$40</f>
        <v>43.164000000000009</v>
      </c>
      <c r="M3" s="31" t="s">
        <v>66</v>
      </c>
      <c r="N3" s="47" t="s">
        <v>9</v>
      </c>
      <c r="O3" s="47" t="s">
        <v>73</v>
      </c>
      <c r="P3" s="47" t="s">
        <v>92</v>
      </c>
      <c r="Q3" s="47" t="s">
        <v>94</v>
      </c>
      <c r="R3" s="28" t="s">
        <v>63</v>
      </c>
    </row>
    <row r="4" spans="1:18">
      <c r="A4" s="13" t="s">
        <v>27</v>
      </c>
      <c r="B4" s="6">
        <v>45717</v>
      </c>
      <c r="C4" s="40" t="s">
        <v>35</v>
      </c>
      <c r="D4" s="4" t="s">
        <v>41</v>
      </c>
      <c r="E4" s="16">
        <v>3</v>
      </c>
      <c r="F4" s="16" t="s">
        <v>67</v>
      </c>
      <c r="G4" s="4"/>
      <c r="H4" s="48">
        <v>149</v>
      </c>
      <c r="I4" s="4">
        <f>H4*$B$40</f>
        <v>156.45000000000002</v>
      </c>
      <c r="J4" s="41">
        <f>I4*$I$40</f>
        <v>31.290000000000006</v>
      </c>
      <c r="K4" s="4">
        <f>I4+J4</f>
        <v>187.74</v>
      </c>
      <c r="L4" s="4">
        <f>K4*$K$40</f>
        <v>61.954200000000007</v>
      </c>
      <c r="M4" s="31" t="s">
        <v>88</v>
      </c>
      <c r="N4" s="47" t="s">
        <v>9</v>
      </c>
      <c r="O4" s="47" t="s">
        <v>73</v>
      </c>
      <c r="P4" s="47" t="s">
        <v>92</v>
      </c>
      <c r="Q4" s="47" t="s">
        <v>94</v>
      </c>
      <c r="R4" s="29" t="s">
        <v>49</v>
      </c>
    </row>
    <row r="5" spans="1:18">
      <c r="A5" s="13" t="s">
        <v>19</v>
      </c>
      <c r="B5" s="19" t="s">
        <v>20</v>
      </c>
      <c r="C5" s="19" t="s">
        <v>30</v>
      </c>
      <c r="D5" s="4" t="s">
        <v>41</v>
      </c>
      <c r="E5" s="16">
        <v>5</v>
      </c>
      <c r="F5" s="16" t="s">
        <v>69</v>
      </c>
      <c r="G5" s="4"/>
      <c r="H5" s="5">
        <f>I5/$B$40</f>
        <v>189.52380952380952</v>
      </c>
      <c r="I5" s="41">
        <v>199</v>
      </c>
      <c r="J5" s="41">
        <f>I5*$I$40</f>
        <v>39.800000000000004</v>
      </c>
      <c r="K5" s="4">
        <f t="shared" si="0"/>
        <v>238.8</v>
      </c>
      <c r="L5" s="4">
        <f>K5*$K$40</f>
        <v>78.804000000000002</v>
      </c>
      <c r="M5" s="31" t="s">
        <v>88</v>
      </c>
      <c r="N5" s="47" t="s">
        <v>9</v>
      </c>
      <c r="O5" s="47" t="s">
        <v>73</v>
      </c>
      <c r="P5" s="47" t="s">
        <v>92</v>
      </c>
      <c r="Q5" s="47" t="s">
        <v>94</v>
      </c>
      <c r="R5" s="29" t="s">
        <v>54</v>
      </c>
    </row>
    <row r="6" spans="1:18">
      <c r="A6" s="12" t="s">
        <v>25</v>
      </c>
      <c r="B6" s="6">
        <v>45717</v>
      </c>
      <c r="C6" s="40" t="s">
        <v>35</v>
      </c>
      <c r="D6" s="4" t="s">
        <v>40</v>
      </c>
      <c r="E6" s="16">
        <v>3</v>
      </c>
      <c r="F6" s="16" t="s">
        <v>67</v>
      </c>
      <c r="G6" s="4"/>
      <c r="H6" s="5">
        <f>I6/$B$40</f>
        <v>237.14285714285714</v>
      </c>
      <c r="I6" s="41">
        <v>249</v>
      </c>
      <c r="J6" s="41">
        <f>I6*$I$40</f>
        <v>49.800000000000004</v>
      </c>
      <c r="K6" s="4">
        <f t="shared" si="0"/>
        <v>298.8</v>
      </c>
      <c r="L6" s="4">
        <f>K6*$K$40</f>
        <v>98.604000000000013</v>
      </c>
      <c r="M6" s="31" t="s">
        <v>97</v>
      </c>
      <c r="N6" s="47" t="s">
        <v>9</v>
      </c>
      <c r="O6" s="47" t="s">
        <v>73</v>
      </c>
      <c r="P6" s="47" t="s">
        <v>92</v>
      </c>
      <c r="Q6" s="47" t="s">
        <v>94</v>
      </c>
      <c r="R6" s="27" t="s">
        <v>61</v>
      </c>
    </row>
    <row r="7" spans="1:18" ht="15" thickBot="1">
      <c r="A7" s="12" t="s">
        <v>23</v>
      </c>
      <c r="B7" s="6">
        <v>45809</v>
      </c>
      <c r="C7" s="40" t="s">
        <v>35</v>
      </c>
      <c r="D7" s="4" t="s">
        <v>40</v>
      </c>
      <c r="E7" s="16">
        <v>25</v>
      </c>
      <c r="F7" s="16" t="s">
        <v>85</v>
      </c>
      <c r="G7" s="4"/>
      <c r="H7" s="5">
        <f>I7/$B$40</f>
        <v>341.90476190476187</v>
      </c>
      <c r="I7" s="41">
        <v>359</v>
      </c>
      <c r="J7" s="41">
        <f>I7*$I$40</f>
        <v>71.8</v>
      </c>
      <c r="K7" s="4">
        <f t="shared" si="0"/>
        <v>430.8</v>
      </c>
      <c r="L7" s="4">
        <f>K7*$K$40</f>
        <v>142.16400000000002</v>
      </c>
      <c r="M7" s="31" t="s">
        <v>66</v>
      </c>
      <c r="N7" s="49" t="s">
        <v>9</v>
      </c>
      <c r="O7" s="47" t="s">
        <v>73</v>
      </c>
      <c r="P7" s="47" t="s">
        <v>92</v>
      </c>
      <c r="Q7" s="47" t="s">
        <v>94</v>
      </c>
      <c r="R7" s="27" t="s">
        <v>59</v>
      </c>
    </row>
    <row r="8" spans="1:18" ht="15" thickBot="1">
      <c r="A8" s="12" t="s">
        <v>24</v>
      </c>
      <c r="B8" s="6">
        <v>45809</v>
      </c>
      <c r="C8" s="40" t="s">
        <v>35</v>
      </c>
      <c r="D8" s="4" t="s">
        <v>40</v>
      </c>
      <c r="E8" s="16">
        <v>25</v>
      </c>
      <c r="F8" s="16" t="s">
        <v>85</v>
      </c>
      <c r="G8" s="4"/>
      <c r="H8" s="5">
        <f>I8/$B$40</f>
        <v>189.52380952380952</v>
      </c>
      <c r="I8" s="41">
        <v>199</v>
      </c>
      <c r="J8" s="41">
        <f>I8*$I$40</f>
        <v>39.800000000000004</v>
      </c>
      <c r="K8" s="4">
        <f t="shared" si="0"/>
        <v>238.8</v>
      </c>
      <c r="L8" s="4">
        <f>K8*$K$40</f>
        <v>78.804000000000002</v>
      </c>
      <c r="M8" s="31" t="s">
        <v>88</v>
      </c>
      <c r="N8" s="50" t="s">
        <v>96</v>
      </c>
      <c r="O8" s="47" t="s">
        <v>73</v>
      </c>
      <c r="P8" s="47" t="s">
        <v>92</v>
      </c>
      <c r="Q8" s="47" t="s">
        <v>94</v>
      </c>
      <c r="R8" s="29" t="s">
        <v>57</v>
      </c>
    </row>
    <row r="9" spans="1:18">
      <c r="A9" s="12" t="s">
        <v>11</v>
      </c>
      <c r="B9" s="6">
        <v>45962</v>
      </c>
      <c r="C9" s="40" t="s">
        <v>35</v>
      </c>
      <c r="D9" s="4" t="s">
        <v>70</v>
      </c>
      <c r="E9" s="16">
        <v>10</v>
      </c>
      <c r="F9" s="16" t="s">
        <v>85</v>
      </c>
      <c r="G9" s="4"/>
      <c r="H9" s="5">
        <f>I9/$B$40</f>
        <v>64.285714285714278</v>
      </c>
      <c r="I9" s="41">
        <v>67.5</v>
      </c>
      <c r="J9" s="41">
        <f>I9*$I$40</f>
        <v>13.5</v>
      </c>
      <c r="K9" s="4">
        <f t="shared" si="0"/>
        <v>81</v>
      </c>
      <c r="L9" s="4">
        <f>K9*$K$40</f>
        <v>26.73</v>
      </c>
      <c r="M9" s="31" t="s">
        <v>97</v>
      </c>
      <c r="N9" s="46" t="s">
        <v>9</v>
      </c>
      <c r="O9" s="47" t="s">
        <v>73</v>
      </c>
      <c r="P9" s="47" t="s">
        <v>92</v>
      </c>
      <c r="Q9" s="47" t="s">
        <v>94</v>
      </c>
      <c r="R9" s="32" t="s">
        <v>64</v>
      </c>
    </row>
    <row r="10" spans="1:18">
      <c r="A10" s="12" t="s">
        <v>22</v>
      </c>
      <c r="B10" s="6">
        <v>45962</v>
      </c>
      <c r="C10" s="40" t="s">
        <v>35</v>
      </c>
      <c r="D10" s="4" t="s">
        <v>70</v>
      </c>
      <c r="E10" s="16">
        <v>25</v>
      </c>
      <c r="F10" s="16" t="s">
        <v>85</v>
      </c>
      <c r="G10" s="4"/>
      <c r="H10" s="48">
        <v>199</v>
      </c>
      <c r="I10" s="4">
        <f>H10*$B$40</f>
        <v>208.95000000000002</v>
      </c>
      <c r="J10" s="41">
        <f>I10*$I$40</f>
        <v>41.790000000000006</v>
      </c>
      <c r="K10" s="4">
        <f t="shared" si="0"/>
        <v>250.74</v>
      </c>
      <c r="L10" s="4">
        <f>K10*$K$40</f>
        <v>82.744200000000006</v>
      </c>
      <c r="M10" s="31" t="s">
        <v>66</v>
      </c>
      <c r="N10" s="47" t="s">
        <v>9</v>
      </c>
      <c r="O10" s="47" t="s">
        <v>73</v>
      </c>
      <c r="P10" s="47" t="s">
        <v>92</v>
      </c>
      <c r="Q10" s="47" t="s">
        <v>94</v>
      </c>
      <c r="R10" s="29" t="s">
        <v>56</v>
      </c>
    </row>
    <row r="11" spans="1:18">
      <c r="A11" s="12" t="s">
        <v>47</v>
      </c>
      <c r="B11" s="19" t="s">
        <v>20</v>
      </c>
      <c r="C11" s="19" t="s">
        <v>30</v>
      </c>
      <c r="D11" s="4" t="s">
        <v>40</v>
      </c>
      <c r="E11" s="16">
        <v>3</v>
      </c>
      <c r="F11" s="16" t="s">
        <v>71</v>
      </c>
      <c r="G11" s="20"/>
      <c r="H11" s="21">
        <v>0</v>
      </c>
      <c r="I11" s="20">
        <f>H11*$B$40</f>
        <v>0</v>
      </c>
      <c r="J11" s="20"/>
      <c r="K11" s="20">
        <f t="shared" si="0"/>
        <v>0</v>
      </c>
      <c r="L11" s="20">
        <f>K11*$K$40</f>
        <v>0</v>
      </c>
      <c r="M11" s="31" t="s">
        <v>97</v>
      </c>
      <c r="N11" s="47" t="s">
        <v>9</v>
      </c>
      <c r="O11" s="47"/>
      <c r="P11" s="47" t="s">
        <v>101</v>
      </c>
      <c r="Q11" s="47"/>
      <c r="R11" s="27" t="s">
        <v>53</v>
      </c>
    </row>
    <row r="12" spans="1:18">
      <c r="A12" s="12" t="s">
        <v>48</v>
      </c>
      <c r="B12" s="19" t="s">
        <v>20</v>
      </c>
      <c r="C12" s="19" t="s">
        <v>30</v>
      </c>
      <c r="D12" s="4" t="s">
        <v>40</v>
      </c>
      <c r="E12" s="16">
        <v>3</v>
      </c>
      <c r="F12" s="16" t="s">
        <v>51</v>
      </c>
      <c r="G12" s="20"/>
      <c r="H12" s="21">
        <v>0</v>
      </c>
      <c r="I12" s="20">
        <f>H12*$B$40</f>
        <v>0</v>
      </c>
      <c r="J12" s="20"/>
      <c r="K12" s="20">
        <f t="shared" si="0"/>
        <v>0</v>
      </c>
      <c r="L12" s="20">
        <f>K12*$K$40</f>
        <v>0</v>
      </c>
      <c r="M12" s="31" t="s">
        <v>97</v>
      </c>
      <c r="N12" s="47" t="s">
        <v>9</v>
      </c>
      <c r="O12" s="47"/>
      <c r="P12" s="47" t="s">
        <v>101</v>
      </c>
      <c r="Q12" s="47"/>
      <c r="R12" s="27" t="s">
        <v>52</v>
      </c>
    </row>
    <row r="13" spans="1:18">
      <c r="A13" s="13" t="s">
        <v>21</v>
      </c>
      <c r="B13" s="19" t="s">
        <v>20</v>
      </c>
      <c r="C13" s="19" t="s">
        <v>30</v>
      </c>
      <c r="D13" s="4" t="s">
        <v>42</v>
      </c>
      <c r="E13" s="16" t="s">
        <v>5</v>
      </c>
      <c r="F13" s="16"/>
      <c r="G13" s="4"/>
      <c r="H13" s="5">
        <f>I13/$B$40</f>
        <v>141.9047619047619</v>
      </c>
      <c r="I13" s="41">
        <v>149</v>
      </c>
      <c r="J13" s="41">
        <f>I13*$I$40</f>
        <v>29.8</v>
      </c>
      <c r="K13" s="4">
        <f t="shared" si="0"/>
        <v>178.8</v>
      </c>
      <c r="L13" s="4">
        <f>K13*$K$40</f>
        <v>59.004000000000005</v>
      </c>
      <c r="M13" s="31" t="s">
        <v>66</v>
      </c>
      <c r="N13" s="47" t="s">
        <v>9</v>
      </c>
      <c r="O13" s="47" t="s">
        <v>73</v>
      </c>
      <c r="P13" s="47" t="s">
        <v>92</v>
      </c>
      <c r="Q13" s="47" t="s">
        <v>94</v>
      </c>
      <c r="R13" s="27" t="s">
        <v>55</v>
      </c>
    </row>
    <row r="14" spans="1:18">
      <c r="A14" s="13" t="s">
        <v>15</v>
      </c>
      <c r="B14" s="6">
        <v>45689</v>
      </c>
      <c r="C14" s="40" t="s">
        <v>35</v>
      </c>
      <c r="D14" s="4" t="s">
        <v>42</v>
      </c>
      <c r="E14" s="16" t="s">
        <v>5</v>
      </c>
      <c r="F14" s="16"/>
      <c r="G14" s="4"/>
      <c r="H14" s="5">
        <f>I14/$B$40</f>
        <v>54.285714285714285</v>
      </c>
      <c r="I14" s="41">
        <v>57</v>
      </c>
      <c r="J14" s="41">
        <f>I14*$I$40</f>
        <v>11.4</v>
      </c>
      <c r="K14" s="4">
        <f t="shared" si="0"/>
        <v>68.400000000000006</v>
      </c>
      <c r="L14" s="4">
        <f>K14*$K$40</f>
        <v>22.572000000000003</v>
      </c>
      <c r="M14" s="31" t="s">
        <v>88</v>
      </c>
      <c r="N14" s="47" t="s">
        <v>9</v>
      </c>
      <c r="O14" s="47" t="s">
        <v>73</v>
      </c>
      <c r="P14" s="47" t="s">
        <v>92</v>
      </c>
      <c r="Q14" s="47" t="s">
        <v>94</v>
      </c>
      <c r="R14" s="29" t="s">
        <v>74</v>
      </c>
    </row>
    <row r="15" spans="1:18">
      <c r="A15" s="13" t="s">
        <v>17</v>
      </c>
      <c r="B15" s="6">
        <v>45689</v>
      </c>
      <c r="C15" s="10" t="s">
        <v>72</v>
      </c>
      <c r="D15" s="4" t="s">
        <v>42</v>
      </c>
      <c r="E15" s="16">
        <v>3</v>
      </c>
      <c r="F15" s="16" t="s">
        <v>89</v>
      </c>
      <c r="G15" s="4"/>
      <c r="H15" s="5">
        <f>I15/$B$40</f>
        <v>75.238095238095241</v>
      </c>
      <c r="I15" s="4">
        <v>79</v>
      </c>
      <c r="J15" s="41">
        <f>I15*$I$40</f>
        <v>15.8</v>
      </c>
      <c r="K15" s="4">
        <f t="shared" si="0"/>
        <v>94.8</v>
      </c>
      <c r="L15" s="4">
        <f>K15*$K$40</f>
        <v>31.283999999999999</v>
      </c>
      <c r="M15" s="31" t="s">
        <v>66</v>
      </c>
      <c r="N15" s="47"/>
      <c r="O15" s="47"/>
      <c r="P15" s="47"/>
      <c r="Q15" s="47"/>
      <c r="R15" s="29" t="s">
        <v>62</v>
      </c>
    </row>
    <row r="16" spans="1:18" ht="15" thickBot="1">
      <c r="A16" s="13" t="s">
        <v>18</v>
      </c>
      <c r="B16" s="10" t="s">
        <v>10</v>
      </c>
      <c r="C16" s="10" t="s">
        <v>72</v>
      </c>
      <c r="D16" s="4" t="s">
        <v>42</v>
      </c>
      <c r="E16" s="16">
        <v>10</v>
      </c>
      <c r="F16" s="16" t="s">
        <v>89</v>
      </c>
      <c r="G16" s="48">
        <v>14.99</v>
      </c>
      <c r="H16" s="48">
        <f>G16*12</f>
        <v>179.88</v>
      </c>
      <c r="I16" s="4">
        <f>H16*$B$40</f>
        <v>188.874</v>
      </c>
      <c r="J16" s="41">
        <f>I16*$I$40</f>
        <v>37.774799999999999</v>
      </c>
      <c r="K16" s="4">
        <f t="shared" ref="K16" si="1">I16+J16</f>
        <v>226.64879999999999</v>
      </c>
      <c r="L16" s="4">
        <f>K16*$K$40</f>
        <v>74.794104000000004</v>
      </c>
      <c r="M16" s="31" t="s">
        <v>88</v>
      </c>
      <c r="N16" s="47" t="s">
        <v>9</v>
      </c>
      <c r="O16" s="47" t="s">
        <v>73</v>
      </c>
      <c r="P16" s="47" t="s">
        <v>92</v>
      </c>
      <c r="Q16" s="47" t="s">
        <v>94</v>
      </c>
      <c r="R16" s="29" t="s">
        <v>50</v>
      </c>
    </row>
    <row r="17" spans="1:18" s="3" customFormat="1" ht="16.2" thickBot="1">
      <c r="A17" s="36" t="s">
        <v>102</v>
      </c>
      <c r="B17" s="22"/>
      <c r="C17" s="22"/>
      <c r="D17" s="23"/>
      <c r="E17" s="24"/>
      <c r="F17" s="24"/>
      <c r="G17" s="23">
        <f>K17/12</f>
        <v>207.07740000000001</v>
      </c>
      <c r="H17" s="25">
        <f>SUM(H2:H16)</f>
        <v>1972.1657142857139</v>
      </c>
      <c r="I17" s="23">
        <f t="shared" ref="I17:L17" si="2">SUM(I2:I16)</f>
        <v>2070.7739999999999</v>
      </c>
      <c r="J17" s="23">
        <f t="shared" si="2"/>
        <v>414.15480000000002</v>
      </c>
      <c r="K17" s="23">
        <f t="shared" si="2"/>
        <v>2484.9288000000001</v>
      </c>
      <c r="L17" s="23">
        <f t="shared" si="2"/>
        <v>820.02650399999993</v>
      </c>
      <c r="M17" s="37"/>
      <c r="N17" s="37"/>
      <c r="O17" s="37"/>
      <c r="P17" s="37"/>
      <c r="Q17" s="37"/>
      <c r="R17" s="38"/>
    </row>
    <row r="18" spans="1:18">
      <c r="A18" s="15" t="s">
        <v>12</v>
      </c>
      <c r="B18" s="6">
        <v>45627</v>
      </c>
      <c r="C18" s="40" t="s">
        <v>35</v>
      </c>
      <c r="D18" s="4" t="s">
        <v>37</v>
      </c>
      <c r="E18" s="16" t="s">
        <v>43</v>
      </c>
      <c r="F18" s="16"/>
      <c r="G18" s="4"/>
      <c r="H18" s="5">
        <f>I18/$B$40</f>
        <v>118.07619047619048</v>
      </c>
      <c r="I18" s="4">
        <v>123.98</v>
      </c>
      <c r="J18" s="41">
        <f>I18*$I$40</f>
        <v>24.796000000000003</v>
      </c>
      <c r="K18" s="4">
        <f>I18+J18</f>
        <v>148.77600000000001</v>
      </c>
      <c r="L18" s="4">
        <f>K18*$K$40</f>
        <v>49.096080000000008</v>
      </c>
      <c r="M18" s="31"/>
      <c r="N18" s="47" t="s">
        <v>104</v>
      </c>
      <c r="O18" s="47" t="s">
        <v>90</v>
      </c>
      <c r="P18" s="47" t="s">
        <v>92</v>
      </c>
      <c r="Q18" s="47" t="s">
        <v>94</v>
      </c>
      <c r="R18" s="29"/>
    </row>
    <row r="19" spans="1:18">
      <c r="A19" s="15" t="s">
        <v>13</v>
      </c>
      <c r="B19" s="6">
        <v>45627</v>
      </c>
      <c r="C19" s="40" t="s">
        <v>35</v>
      </c>
      <c r="D19" s="4" t="s">
        <v>37</v>
      </c>
      <c r="E19" s="16" t="s">
        <v>43</v>
      </c>
      <c r="F19" s="16"/>
      <c r="G19" s="4"/>
      <c r="H19" s="5">
        <f>I19/$B$40</f>
        <v>125.70476190476191</v>
      </c>
      <c r="I19" s="4">
        <v>131.99</v>
      </c>
      <c r="J19" s="41">
        <f>I19*$I$40</f>
        <v>26.398000000000003</v>
      </c>
      <c r="K19" s="4">
        <f>I19+J19</f>
        <v>158.38800000000001</v>
      </c>
      <c r="L19" s="4">
        <f>K19*$K$40</f>
        <v>52.268040000000006</v>
      </c>
      <c r="M19" s="31"/>
      <c r="N19" s="47" t="s">
        <v>104</v>
      </c>
      <c r="O19" s="47" t="s">
        <v>90</v>
      </c>
      <c r="P19" s="47" t="s">
        <v>92</v>
      </c>
      <c r="Q19" s="47" t="s">
        <v>94</v>
      </c>
      <c r="R19" s="29"/>
    </row>
    <row r="20" spans="1:18">
      <c r="A20" s="15" t="s">
        <v>8</v>
      </c>
      <c r="B20" s="6">
        <v>45627</v>
      </c>
      <c r="C20" s="40" t="s">
        <v>35</v>
      </c>
      <c r="D20" s="4" t="s">
        <v>37</v>
      </c>
      <c r="E20" s="16" t="s">
        <v>43</v>
      </c>
      <c r="F20" s="16"/>
      <c r="G20" s="4"/>
      <c r="H20" s="5">
        <f>I20/$B$40</f>
        <v>863.86666666666656</v>
      </c>
      <c r="I20" s="4">
        <v>907.06</v>
      </c>
      <c r="J20" s="41">
        <f>I20*$I$40</f>
        <v>181.41200000000001</v>
      </c>
      <c r="K20" s="4">
        <f>I20+J20</f>
        <v>1088.472</v>
      </c>
      <c r="L20" s="4">
        <f>K20*$K$40</f>
        <v>359.19576000000001</v>
      </c>
      <c r="M20" s="31"/>
      <c r="N20" s="47" t="s">
        <v>104</v>
      </c>
      <c r="O20" s="47" t="s">
        <v>90</v>
      </c>
      <c r="P20" s="47" t="s">
        <v>92</v>
      </c>
      <c r="Q20" s="47" t="s">
        <v>94</v>
      </c>
      <c r="R20" s="29"/>
    </row>
    <row r="21" spans="1:18">
      <c r="A21" s="15" t="s">
        <v>6</v>
      </c>
      <c r="B21" s="10" t="s">
        <v>10</v>
      </c>
      <c r="C21" s="40" t="s">
        <v>35</v>
      </c>
      <c r="D21" s="4" t="s">
        <v>37</v>
      </c>
      <c r="E21" s="16">
        <v>5</v>
      </c>
      <c r="F21" s="16" t="s">
        <v>99</v>
      </c>
      <c r="G21" s="4">
        <v>45</v>
      </c>
      <c r="H21" s="5">
        <f>I21/$B$40</f>
        <v>514.28571428571422</v>
      </c>
      <c r="I21" s="4">
        <f>G21*12</f>
        <v>540</v>
      </c>
      <c r="J21" s="41">
        <f>I21*$I$40</f>
        <v>108</v>
      </c>
      <c r="K21" s="4">
        <f>I21+J21</f>
        <v>648</v>
      </c>
      <c r="L21" s="4">
        <f>K21*$K$40</f>
        <v>213.84</v>
      </c>
      <c r="M21" s="31"/>
      <c r="N21" s="47" t="s">
        <v>104</v>
      </c>
      <c r="O21" s="47" t="s">
        <v>90</v>
      </c>
      <c r="P21" s="47" t="s">
        <v>92</v>
      </c>
      <c r="Q21" s="47" t="s">
        <v>94</v>
      </c>
      <c r="R21" s="29"/>
    </row>
    <row r="22" spans="1:18">
      <c r="A22" s="15" t="s">
        <v>4</v>
      </c>
      <c r="B22" s="6">
        <v>45627</v>
      </c>
      <c r="C22" s="40" t="s">
        <v>35</v>
      </c>
      <c r="D22" s="4" t="s">
        <v>37</v>
      </c>
      <c r="E22" s="16" t="s">
        <v>5</v>
      </c>
      <c r="F22" s="16"/>
      <c r="G22" s="4"/>
      <c r="H22" s="5">
        <v>190.28</v>
      </c>
      <c r="I22" s="4">
        <v>199</v>
      </c>
      <c r="J22" s="41">
        <f>I22*$I$40</f>
        <v>39.800000000000004</v>
      </c>
      <c r="K22" s="4">
        <f>I22+J22</f>
        <v>238.8</v>
      </c>
      <c r="L22" s="4">
        <f>I22*$K$40</f>
        <v>65.67</v>
      </c>
      <c r="M22" s="31"/>
      <c r="N22" s="47" t="s">
        <v>104</v>
      </c>
      <c r="O22" s="47" t="s">
        <v>90</v>
      </c>
      <c r="P22" s="47" t="s">
        <v>92</v>
      </c>
      <c r="Q22" s="47" t="s">
        <v>94</v>
      </c>
      <c r="R22" s="29"/>
    </row>
    <row r="23" spans="1:18">
      <c r="A23" s="9" t="s">
        <v>31</v>
      </c>
      <c r="B23" s="6">
        <v>45658</v>
      </c>
      <c r="C23" s="40" t="s">
        <v>35</v>
      </c>
      <c r="D23" s="4" t="s">
        <v>37</v>
      </c>
      <c r="E23" s="16">
        <v>1</v>
      </c>
      <c r="F23" s="16"/>
      <c r="G23" s="4"/>
      <c r="H23" s="5">
        <f>I23/$B$40</f>
        <v>31.409523809523805</v>
      </c>
      <c r="I23" s="4">
        <v>32.979999999999997</v>
      </c>
      <c r="J23" s="41">
        <f>I23*$I$40</f>
        <v>6.5960000000000001</v>
      </c>
      <c r="K23" s="4">
        <f t="shared" ref="K23:K37" si="3">I23+J23</f>
        <v>39.575999999999993</v>
      </c>
      <c r="L23" s="4">
        <f>I23*$K$40</f>
        <v>10.8834</v>
      </c>
      <c r="M23" s="31"/>
      <c r="N23" s="47" t="s">
        <v>104</v>
      </c>
      <c r="O23" s="47" t="s">
        <v>90</v>
      </c>
      <c r="P23" s="47" t="s">
        <v>92</v>
      </c>
      <c r="Q23" s="47" t="s">
        <v>94</v>
      </c>
      <c r="R23" s="29"/>
    </row>
    <row r="24" spans="1:18">
      <c r="A24" s="9" t="s">
        <v>32</v>
      </c>
      <c r="B24" s="6">
        <v>45658</v>
      </c>
      <c r="C24" s="40" t="s">
        <v>35</v>
      </c>
      <c r="D24" s="4" t="s">
        <v>37</v>
      </c>
      <c r="E24" s="16">
        <v>1</v>
      </c>
      <c r="F24" s="16"/>
      <c r="G24" s="4"/>
      <c r="H24" s="5">
        <f>I24/$B$40</f>
        <v>119.03809523809522</v>
      </c>
      <c r="I24" s="4">
        <v>124.99</v>
      </c>
      <c r="J24" s="41">
        <f>I24*$I$40</f>
        <v>24.998000000000001</v>
      </c>
      <c r="K24" s="4">
        <f t="shared" si="3"/>
        <v>149.988</v>
      </c>
      <c r="L24" s="4">
        <f>I24*$K$40</f>
        <v>41.246699999999997</v>
      </c>
      <c r="M24" s="31"/>
      <c r="N24" s="47" t="s">
        <v>104</v>
      </c>
      <c r="O24" s="47" t="s">
        <v>90</v>
      </c>
      <c r="P24" s="47" t="s">
        <v>92</v>
      </c>
      <c r="Q24" s="47" t="s">
        <v>94</v>
      </c>
      <c r="R24" s="29"/>
    </row>
    <row r="25" spans="1:18">
      <c r="A25" s="9" t="s">
        <v>76</v>
      </c>
      <c r="B25" s="6">
        <v>45658</v>
      </c>
      <c r="C25" s="40" t="s">
        <v>35</v>
      </c>
      <c r="D25" s="4" t="s">
        <v>37</v>
      </c>
      <c r="E25" s="16">
        <v>1</v>
      </c>
      <c r="F25" s="16"/>
      <c r="G25" s="4"/>
      <c r="H25" s="5">
        <f>I25/$B$40</f>
        <v>31.409523809523805</v>
      </c>
      <c r="I25" s="4">
        <v>32.979999999999997</v>
      </c>
      <c r="J25" s="41">
        <f>I25*$I$40</f>
        <v>6.5960000000000001</v>
      </c>
      <c r="K25" s="4">
        <f t="shared" ref="K25:K28" si="4">I25+J25</f>
        <v>39.575999999999993</v>
      </c>
      <c r="L25" s="4">
        <f>I25*$K$40</f>
        <v>10.8834</v>
      </c>
      <c r="M25" s="31"/>
      <c r="N25" s="47" t="s">
        <v>104</v>
      </c>
      <c r="O25" s="47" t="s">
        <v>90</v>
      </c>
      <c r="P25" s="47" t="s">
        <v>92</v>
      </c>
      <c r="Q25" s="47" t="s">
        <v>94</v>
      </c>
      <c r="R25" s="29"/>
    </row>
    <row r="26" spans="1:18">
      <c r="A26" s="9" t="s">
        <v>77</v>
      </c>
      <c r="B26" s="6">
        <v>45658</v>
      </c>
      <c r="C26" s="40" t="s">
        <v>35</v>
      </c>
      <c r="D26" s="4" t="s">
        <v>37</v>
      </c>
      <c r="E26" s="16">
        <v>1</v>
      </c>
      <c r="F26" s="16"/>
      <c r="G26" s="4"/>
      <c r="H26" s="5">
        <f>I26/$B$40</f>
        <v>119.03809523809522</v>
      </c>
      <c r="I26" s="4">
        <v>124.99</v>
      </c>
      <c r="J26" s="41">
        <f>I26*$I$40</f>
        <v>24.998000000000001</v>
      </c>
      <c r="K26" s="4">
        <f t="shared" si="4"/>
        <v>149.988</v>
      </c>
      <c r="L26" s="4">
        <f>I26*$K$40</f>
        <v>41.246699999999997</v>
      </c>
      <c r="M26" s="31"/>
      <c r="N26" s="47" t="s">
        <v>104</v>
      </c>
      <c r="O26" s="47" t="s">
        <v>90</v>
      </c>
      <c r="P26" s="47" t="s">
        <v>92</v>
      </c>
      <c r="Q26" s="47" t="s">
        <v>94</v>
      </c>
      <c r="R26" s="29"/>
    </row>
    <row r="27" spans="1:18">
      <c r="A27" s="9" t="s">
        <v>80</v>
      </c>
      <c r="B27" s="6">
        <v>45658</v>
      </c>
      <c r="C27" s="40" t="s">
        <v>35</v>
      </c>
      <c r="D27" s="4" t="s">
        <v>37</v>
      </c>
      <c r="E27" s="16">
        <v>1</v>
      </c>
      <c r="F27" s="16"/>
      <c r="G27" s="4"/>
      <c r="H27" s="5">
        <f>I27/$B$40</f>
        <v>31.409523809523805</v>
      </c>
      <c r="I27" s="4">
        <v>32.979999999999997</v>
      </c>
      <c r="J27" s="41">
        <f>I27*$I$40</f>
        <v>6.5960000000000001</v>
      </c>
      <c r="K27" s="4">
        <f t="shared" si="4"/>
        <v>39.575999999999993</v>
      </c>
      <c r="L27" s="4">
        <f>I27*$K$40</f>
        <v>10.8834</v>
      </c>
      <c r="M27" s="31"/>
      <c r="N27" s="47" t="s">
        <v>104</v>
      </c>
      <c r="O27" s="47" t="s">
        <v>90</v>
      </c>
      <c r="P27" s="47" t="s">
        <v>92</v>
      </c>
      <c r="Q27" s="47" t="s">
        <v>94</v>
      </c>
      <c r="R27" s="29"/>
    </row>
    <row r="28" spans="1:18">
      <c r="A28" s="9" t="s">
        <v>81</v>
      </c>
      <c r="B28" s="6">
        <v>45658</v>
      </c>
      <c r="C28" s="40" t="s">
        <v>35</v>
      </c>
      <c r="D28" s="4" t="s">
        <v>37</v>
      </c>
      <c r="E28" s="16">
        <v>1</v>
      </c>
      <c r="F28" s="16"/>
      <c r="G28" s="4"/>
      <c r="H28" s="5">
        <f>I28/$B$40</f>
        <v>119.03809523809522</v>
      </c>
      <c r="I28" s="4">
        <v>124.99</v>
      </c>
      <c r="J28" s="41">
        <f>I28*$I$40</f>
        <v>24.998000000000001</v>
      </c>
      <c r="K28" s="4">
        <f t="shared" si="4"/>
        <v>149.988</v>
      </c>
      <c r="L28" s="4">
        <f>I28*$K$40</f>
        <v>41.246699999999997</v>
      </c>
      <c r="M28" s="31"/>
      <c r="N28" s="47" t="s">
        <v>104</v>
      </c>
      <c r="O28" s="47" t="s">
        <v>90</v>
      </c>
      <c r="P28" s="47" t="s">
        <v>92</v>
      </c>
      <c r="Q28" s="47" t="s">
        <v>94</v>
      </c>
      <c r="R28" s="29"/>
    </row>
    <row r="29" spans="1:18">
      <c r="A29" s="9" t="s">
        <v>78</v>
      </c>
      <c r="B29" s="6">
        <v>45658</v>
      </c>
      <c r="C29" s="40" t="s">
        <v>35</v>
      </c>
      <c r="D29" s="4" t="s">
        <v>37</v>
      </c>
      <c r="E29" s="16">
        <v>1</v>
      </c>
      <c r="F29" s="16"/>
      <c r="G29" s="4"/>
      <c r="H29" s="5">
        <f>I29/$B$40</f>
        <v>31.409523809523805</v>
      </c>
      <c r="I29" s="4">
        <v>32.979999999999997</v>
      </c>
      <c r="J29" s="41">
        <f>I29*$I$40</f>
        <v>6.5960000000000001</v>
      </c>
      <c r="K29" s="4">
        <f t="shared" ref="K29:K30" si="5">I29+J29</f>
        <v>39.575999999999993</v>
      </c>
      <c r="L29" s="4">
        <f>I29*$K$40</f>
        <v>10.8834</v>
      </c>
      <c r="M29" s="31"/>
      <c r="N29" s="47" t="s">
        <v>104</v>
      </c>
      <c r="O29" s="47" t="s">
        <v>90</v>
      </c>
      <c r="P29" s="47" t="s">
        <v>92</v>
      </c>
      <c r="Q29" s="47" t="s">
        <v>94</v>
      </c>
      <c r="R29" s="29"/>
    </row>
    <row r="30" spans="1:18" ht="15" thickBot="1">
      <c r="A30" s="9" t="s">
        <v>79</v>
      </c>
      <c r="B30" s="6">
        <v>45658</v>
      </c>
      <c r="C30" s="40" t="s">
        <v>35</v>
      </c>
      <c r="D30" s="4" t="s">
        <v>37</v>
      </c>
      <c r="E30" s="16">
        <v>1</v>
      </c>
      <c r="F30" s="16"/>
      <c r="G30" s="4"/>
      <c r="H30" s="5">
        <f>I30/$B$40</f>
        <v>119.03809523809522</v>
      </c>
      <c r="I30" s="4">
        <v>124.99</v>
      </c>
      <c r="J30" s="41">
        <f>I30*$I$40</f>
        <v>24.998000000000001</v>
      </c>
      <c r="K30" s="4">
        <f t="shared" si="5"/>
        <v>149.988</v>
      </c>
      <c r="L30" s="4">
        <f>I30*$K$40</f>
        <v>41.246699999999997</v>
      </c>
      <c r="M30" s="31"/>
      <c r="N30" s="47" t="s">
        <v>104</v>
      </c>
      <c r="O30" s="47" t="s">
        <v>90</v>
      </c>
      <c r="P30" s="47" t="s">
        <v>92</v>
      </c>
      <c r="Q30" s="47" t="s">
        <v>94</v>
      </c>
      <c r="R30" s="29"/>
    </row>
    <row r="31" spans="1:18" s="39" customFormat="1" ht="16.2" thickBot="1">
      <c r="A31" s="36" t="s">
        <v>103</v>
      </c>
      <c r="B31" s="22"/>
      <c r="C31" s="22"/>
      <c r="D31" s="23"/>
      <c r="E31" s="24"/>
      <c r="F31" s="24"/>
      <c r="G31" s="23">
        <f>K31/12</f>
        <v>253.39099999999996</v>
      </c>
      <c r="H31" s="25">
        <f>SUM(H18:H30)</f>
        <v>2414.0038095238087</v>
      </c>
      <c r="I31" s="23">
        <f t="shared" ref="I31:L31" si="6">SUM(I18:I30)</f>
        <v>2533.9099999999994</v>
      </c>
      <c r="J31" s="23">
        <f t="shared" si="6"/>
        <v>506.78199999999998</v>
      </c>
      <c r="K31" s="23">
        <f t="shared" si="6"/>
        <v>3040.6919999999996</v>
      </c>
      <c r="L31" s="23">
        <f t="shared" si="6"/>
        <v>948.59028000000035</v>
      </c>
      <c r="M31" s="37"/>
      <c r="N31" s="37"/>
      <c r="O31" s="37"/>
      <c r="P31" s="37"/>
      <c r="Q31" s="37"/>
      <c r="R31" s="38"/>
    </row>
    <row r="32" spans="1:18">
      <c r="A32" s="14" t="s">
        <v>16</v>
      </c>
      <c r="B32" s="6">
        <v>45931</v>
      </c>
      <c r="C32" s="40" t="s">
        <v>35</v>
      </c>
      <c r="D32" s="4" t="s">
        <v>41</v>
      </c>
      <c r="E32" s="16">
        <v>5</v>
      </c>
      <c r="F32" s="16" t="s">
        <v>67</v>
      </c>
      <c r="G32" s="4"/>
      <c r="H32" s="5">
        <f>I32/$B$40</f>
        <v>151.42857142857142</v>
      </c>
      <c r="I32" s="41">
        <v>159</v>
      </c>
      <c r="J32" s="41">
        <f>I32*$I$40</f>
        <v>31.8</v>
      </c>
      <c r="K32" s="4">
        <f t="shared" si="3"/>
        <v>190.8</v>
      </c>
      <c r="L32" s="4">
        <f>K32</f>
        <v>190.8</v>
      </c>
      <c r="M32" s="31" t="s">
        <v>88</v>
      </c>
      <c r="N32" s="47" t="s">
        <v>9</v>
      </c>
      <c r="O32" s="47" t="s">
        <v>73</v>
      </c>
      <c r="P32" s="47" t="s">
        <v>92</v>
      </c>
      <c r="Q32" s="47" t="s">
        <v>94</v>
      </c>
      <c r="R32" s="29" t="s">
        <v>58</v>
      </c>
    </row>
    <row r="33" spans="1:18">
      <c r="A33" s="14" t="s">
        <v>46</v>
      </c>
      <c r="B33" s="6">
        <v>45748</v>
      </c>
      <c r="C33" s="40" t="s">
        <v>35</v>
      </c>
      <c r="D33" s="4" t="s">
        <v>41</v>
      </c>
      <c r="E33" s="16">
        <v>1</v>
      </c>
      <c r="F33" s="16" t="s">
        <v>67</v>
      </c>
      <c r="G33" s="4"/>
      <c r="H33" s="5">
        <f>I33/$B$40</f>
        <v>14.285714285714285</v>
      </c>
      <c r="I33" s="4">
        <v>15</v>
      </c>
      <c r="J33" s="41">
        <f>I33*$I$40</f>
        <v>3</v>
      </c>
      <c r="K33" s="4">
        <f t="shared" si="3"/>
        <v>18</v>
      </c>
      <c r="L33" s="4">
        <f t="shared" ref="L33:L34" si="7">K33</f>
        <v>18</v>
      </c>
      <c r="M33" s="31"/>
      <c r="N33" s="47"/>
      <c r="O33" s="47"/>
      <c r="P33" s="47"/>
      <c r="Q33" s="47"/>
      <c r="R33" s="29"/>
    </row>
    <row r="34" spans="1:18" ht="15" thickBot="1">
      <c r="A34" s="14" t="s">
        <v>109</v>
      </c>
      <c r="B34" s="6">
        <v>45748</v>
      </c>
      <c r="C34" s="40" t="s">
        <v>35</v>
      </c>
      <c r="D34" s="4" t="s">
        <v>41</v>
      </c>
      <c r="E34" s="16">
        <v>1</v>
      </c>
      <c r="F34" s="16" t="s">
        <v>67</v>
      </c>
      <c r="G34" s="4"/>
      <c r="H34" s="5">
        <f>I34/$B$40</f>
        <v>95.238095238095241</v>
      </c>
      <c r="I34" s="4">
        <v>100</v>
      </c>
      <c r="J34" s="41">
        <f>I34*$I$40</f>
        <v>20</v>
      </c>
      <c r="K34" s="4">
        <f t="shared" ref="K34" si="8">I34+J34</f>
        <v>120</v>
      </c>
      <c r="L34" s="4">
        <f t="shared" si="7"/>
        <v>120</v>
      </c>
      <c r="M34" s="31"/>
      <c r="N34" s="47"/>
      <c r="O34" s="47"/>
      <c r="P34" s="47"/>
      <c r="Q34" s="47"/>
      <c r="R34" s="29"/>
    </row>
    <row r="35" spans="1:18" s="39" customFormat="1" ht="16.2" thickBot="1">
      <c r="A35" s="36" t="s">
        <v>75</v>
      </c>
      <c r="B35" s="22"/>
      <c r="C35" s="22"/>
      <c r="D35" s="23"/>
      <c r="E35" s="24"/>
      <c r="F35" s="24"/>
      <c r="G35" s="23">
        <f>K35/12</f>
        <v>17.400000000000002</v>
      </c>
      <c r="H35" s="25">
        <f>SUM(H32:H33)</f>
        <v>165.71428571428569</v>
      </c>
      <c r="I35" s="23">
        <f>SUM(I32:I33)</f>
        <v>174</v>
      </c>
      <c r="J35" s="23">
        <f t="shared" ref="J35:L35" si="9">SUM(J32:J33)</f>
        <v>34.799999999999997</v>
      </c>
      <c r="K35" s="23">
        <f t="shared" si="9"/>
        <v>208.8</v>
      </c>
      <c r="L35" s="23">
        <f t="shared" si="9"/>
        <v>208.8</v>
      </c>
      <c r="M35" s="37"/>
      <c r="N35" s="37"/>
      <c r="O35" s="37"/>
      <c r="P35" s="37"/>
      <c r="Q35" s="37"/>
      <c r="R35" s="38"/>
    </row>
    <row r="36" spans="1:18">
      <c r="A36" s="13" t="s">
        <v>28</v>
      </c>
      <c r="B36" s="19" t="s">
        <v>30</v>
      </c>
      <c r="C36" s="19" t="s">
        <v>30</v>
      </c>
      <c r="D36" s="4" t="s">
        <v>40</v>
      </c>
      <c r="E36" s="16" t="s">
        <v>5</v>
      </c>
      <c r="F36" s="16"/>
      <c r="G36" s="20"/>
      <c r="H36" s="21">
        <v>0</v>
      </c>
      <c r="I36" s="20">
        <f t="shared" ref="I36:I37" si="10">H36*$B$40</f>
        <v>0</v>
      </c>
      <c r="J36" s="20"/>
      <c r="K36" s="20">
        <f t="shared" si="3"/>
        <v>0</v>
      </c>
      <c r="L36" s="20"/>
      <c r="M36" s="31"/>
      <c r="N36" s="47"/>
      <c r="O36" s="47"/>
      <c r="P36" s="47"/>
      <c r="Q36" s="47"/>
      <c r="R36" s="29" t="s">
        <v>95</v>
      </c>
    </row>
    <row r="37" spans="1:18">
      <c r="A37" s="13" t="s">
        <v>26</v>
      </c>
      <c r="B37" s="19" t="s">
        <v>30</v>
      </c>
      <c r="C37" s="19" t="s">
        <v>30</v>
      </c>
      <c r="D37" s="4" t="s">
        <v>40</v>
      </c>
      <c r="E37" s="16" t="s">
        <v>5</v>
      </c>
      <c r="F37" s="16"/>
      <c r="G37" s="20"/>
      <c r="H37" s="21">
        <v>0</v>
      </c>
      <c r="I37" s="20">
        <f t="shared" si="10"/>
        <v>0</v>
      </c>
      <c r="J37" s="20"/>
      <c r="K37" s="20">
        <f t="shared" si="3"/>
        <v>0</v>
      </c>
      <c r="L37" s="20"/>
      <c r="M37" s="31"/>
      <c r="N37" s="47"/>
      <c r="O37" s="47"/>
      <c r="P37" s="47"/>
      <c r="Q37" s="47"/>
      <c r="R37" s="29" t="s">
        <v>95</v>
      </c>
    </row>
    <row r="38" spans="1:18" ht="15" thickBot="1">
      <c r="A38" s="13" t="s">
        <v>29</v>
      </c>
      <c r="B38" s="19" t="s">
        <v>30</v>
      </c>
      <c r="C38" s="19" t="s">
        <v>30</v>
      </c>
      <c r="D38" s="4" t="s">
        <v>40</v>
      </c>
      <c r="E38" s="16" t="s">
        <v>5</v>
      </c>
      <c r="F38" s="16"/>
      <c r="G38" s="20"/>
      <c r="H38" s="21">
        <v>0</v>
      </c>
      <c r="I38" s="20">
        <f>H38*$B$40</f>
        <v>0</v>
      </c>
      <c r="J38" s="20"/>
      <c r="K38" s="20">
        <f>I38+J38</f>
        <v>0</v>
      </c>
      <c r="L38" s="20">
        <f>K38*$K$40</f>
        <v>0</v>
      </c>
      <c r="M38" s="31"/>
      <c r="N38" s="47"/>
      <c r="O38" s="47"/>
      <c r="P38" s="47"/>
      <c r="Q38" s="47"/>
      <c r="R38" s="29" t="s">
        <v>95</v>
      </c>
    </row>
    <row r="39" spans="1:18" s="39" customFormat="1" ht="16.2" thickBot="1">
      <c r="A39" s="36" t="s">
        <v>44</v>
      </c>
      <c r="B39" s="22"/>
      <c r="C39" s="22"/>
      <c r="D39" s="23"/>
      <c r="E39" s="24"/>
      <c r="F39" s="24"/>
      <c r="G39" s="23">
        <f>K39/12</f>
        <v>0</v>
      </c>
      <c r="H39" s="25">
        <f>SUM(H36:H37)</f>
        <v>0</v>
      </c>
      <c r="I39" s="23">
        <f>SUM(I36:I37)</f>
        <v>0</v>
      </c>
      <c r="J39" s="23"/>
      <c r="K39" s="23">
        <f>SUM(K36:K37)</f>
        <v>0</v>
      </c>
      <c r="L39" s="23">
        <f>SUM(L36:L37)</f>
        <v>0</v>
      </c>
      <c r="M39" s="37"/>
      <c r="N39" s="37"/>
      <c r="O39" s="37"/>
      <c r="P39" s="37"/>
      <c r="Q39" s="37"/>
      <c r="R39" s="38"/>
    </row>
    <row r="40" spans="1:18" ht="15" thickBot="1">
      <c r="A40" s="18" t="s">
        <v>3</v>
      </c>
      <c r="B40" s="17">
        <v>1.05</v>
      </c>
      <c r="I40" s="35">
        <v>0.2</v>
      </c>
      <c r="J40" s="35" t="s">
        <v>73</v>
      </c>
      <c r="K40" s="8">
        <v>0.33</v>
      </c>
      <c r="L40" s="30" t="s">
        <v>33</v>
      </c>
    </row>
    <row r="42" spans="1:18">
      <c r="K42" s="11"/>
      <c r="L42" s="11"/>
    </row>
  </sheetData>
  <sortState xmlns:xlrd2="http://schemas.microsoft.com/office/spreadsheetml/2017/richdata2" ref="A2:M16">
    <sortCondition ref="D2:D16"/>
    <sortCondition ref="A2:A16"/>
  </sortState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2CED-9EEC-4D2A-8F22-90E40F29EF5C}">
  <dimension ref="A1:F8"/>
  <sheetViews>
    <sheetView tabSelected="1" workbookViewId="0"/>
  </sheetViews>
  <sheetFormatPr defaultRowHeight="14.4"/>
  <cols>
    <col min="1" max="1" width="108.33203125" customWidth="1"/>
    <col min="2" max="2" width="27.88671875" style="2" customWidth="1"/>
    <col min="3" max="4" width="20.33203125" style="4" customWidth="1"/>
    <col min="5" max="5" width="17.77734375" customWidth="1"/>
  </cols>
  <sheetData>
    <row r="1" spans="1:6" s="7" customFormat="1" ht="18">
      <c r="A1" s="45" t="s">
        <v>82</v>
      </c>
      <c r="B1" s="42"/>
      <c r="C1" s="44">
        <f>SUM(C3:C8)</f>
        <v>1795</v>
      </c>
      <c r="D1" s="44">
        <f>SUM(D3:D8)</f>
        <v>2243.75</v>
      </c>
      <c r="E1" s="44">
        <f>D1/12</f>
        <v>186.97916666666666</v>
      </c>
      <c r="F1" s="7">
        <v>1.25</v>
      </c>
    </row>
    <row r="2" spans="1:6" s="3" customFormat="1" ht="15.6">
      <c r="A2" s="3" t="s">
        <v>84</v>
      </c>
      <c r="B2" s="3" t="s">
        <v>83</v>
      </c>
      <c r="C2" s="43" t="s">
        <v>113</v>
      </c>
      <c r="D2" s="43" t="s">
        <v>2</v>
      </c>
      <c r="E2" s="3" t="s">
        <v>114</v>
      </c>
    </row>
    <row r="3" spans="1:6">
      <c r="A3" t="s">
        <v>106</v>
      </c>
      <c r="B3" s="2" t="s">
        <v>105</v>
      </c>
      <c r="C3" s="4">
        <v>450</v>
      </c>
      <c r="D3" s="4">
        <f>C3*$F$1</f>
        <v>562.5</v>
      </c>
    </row>
    <row r="4" spans="1:6">
      <c r="A4" t="s">
        <v>110</v>
      </c>
      <c r="B4" s="2" t="s">
        <v>105</v>
      </c>
      <c r="C4" s="4">
        <v>330</v>
      </c>
      <c r="D4" s="4">
        <f t="shared" ref="D4:D8" si="0">C4*$F$1</f>
        <v>412.5</v>
      </c>
    </row>
    <row r="5" spans="1:6">
      <c r="A5" t="s">
        <v>107</v>
      </c>
      <c r="B5" s="2" t="s">
        <v>41</v>
      </c>
      <c r="C5" s="4">
        <v>205</v>
      </c>
      <c r="D5" s="4">
        <f t="shared" si="0"/>
        <v>256.25</v>
      </c>
    </row>
    <row r="6" spans="1:6">
      <c r="A6" t="s">
        <v>108</v>
      </c>
      <c r="B6" s="2" t="s">
        <v>40</v>
      </c>
      <c r="C6" s="4">
        <v>510</v>
      </c>
      <c r="D6" s="4">
        <f t="shared" si="0"/>
        <v>637.5</v>
      </c>
    </row>
    <row r="7" spans="1:6">
      <c r="A7" t="s">
        <v>111</v>
      </c>
      <c r="B7" s="2" t="s">
        <v>42</v>
      </c>
      <c r="C7" s="4">
        <v>190</v>
      </c>
      <c r="D7" s="4">
        <f t="shared" si="0"/>
        <v>237.5</v>
      </c>
    </row>
    <row r="8" spans="1:6">
      <c r="A8" t="s">
        <v>112</v>
      </c>
      <c r="B8" s="2" t="s">
        <v>70</v>
      </c>
      <c r="C8" s="4">
        <v>110</v>
      </c>
      <c r="D8" s="4">
        <f t="shared" si="0"/>
        <v>137.5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 Hosting Services</vt:lpstr>
      <vt:lpstr>PG 2024 Web Hosting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Forrest Colliver</dc:creator>
  <cp:lastModifiedBy>Forrest Colliver</cp:lastModifiedBy>
  <cp:lastPrinted>2024-03-05T08:36:12Z</cp:lastPrinted>
  <dcterms:created xsi:type="dcterms:W3CDTF">2023-12-29T16:54:18Z</dcterms:created>
  <dcterms:modified xsi:type="dcterms:W3CDTF">2024-12-12T18:27:58Z</dcterms:modified>
</cp:coreProperties>
</file>